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jmdelta.just.sise/dhs/webdav/244844a4a8a9f4244f8042846f5737eac67bfaef/47907290023/425c13c4-19f1-4874-a7ab-f8086190fb62/"/>
    </mc:Choice>
  </mc:AlternateContent>
  <xr:revisionPtr revIDLastSave="0" documentId="13_ncr:1_{77EB808E-59BF-4ADA-9631-B903E3BCE2B5}" xr6:coauthVersionLast="47" xr6:coauthVersionMax="47" xr10:uidLastSave="{00000000-0000-0000-0000-000000000000}"/>
  <bookViews>
    <workbookView xWindow="19090" yWindow="-110" windowWidth="38620" windowHeight="21100" activeTab="1" xr2:uid="{00000000-000D-0000-FFFF-FFFF00000000}"/>
  </bookViews>
  <sheets>
    <sheet name="KOOND" sheetId="4" r:id="rId1"/>
    <sheet name="HTM" sheetId="17" r:id="rId2"/>
    <sheet name="JDM" sheetId="3" r:id="rId3"/>
    <sheet name="KLIM" sheetId="6" r:id="rId4"/>
    <sheet name="KUM" sheetId="7" r:id="rId5"/>
    <sheet name="MKM" sheetId="8" r:id="rId6"/>
    <sheet name="RAM" sheetId="9" r:id="rId7"/>
    <sheet name="REM" sheetId="10" r:id="rId8"/>
    <sheet name="SIM" sheetId="12" r:id="rId9"/>
    <sheet name="SOM" sheetId="14" r:id="rId10"/>
    <sheet name="VÄM" sheetId="16" r:id="rId11"/>
    <sheet name="Riigikantselei" sheetId="15" r:id="rId12"/>
    <sheet name="ELVL" sheetId="13" r:id="rId13"/>
  </sheets>
  <definedNames>
    <definedName name="_xlnm.Print_Area" localSheetId="12">ELVL!$A$1:$L$22</definedName>
    <definedName name="_xlnm.Print_Area" localSheetId="1">HTM!$A$1:$L$19</definedName>
    <definedName name="_xlnm.Print_Area" localSheetId="2">JDM!$A$1:$L$19</definedName>
    <definedName name="_xlnm.Print_Area" localSheetId="0">KOOND!$A$1:$E$30</definedName>
    <definedName name="_xlnm.Print_Area" localSheetId="4">KUM!$A$1:$L$20</definedName>
    <definedName name="_xlnm.Print_Area" localSheetId="5">MKM!$A$1:$L$22</definedName>
    <definedName name="_xlnm.Print_Area" localSheetId="6">RAM!$A$1:$L$21</definedName>
    <definedName name="_xlnm.Print_Area" localSheetId="7">REM!$A$1:$L$20</definedName>
    <definedName name="_xlnm.Print_Area" localSheetId="11">Riigikantselei!$A$1:$L$7</definedName>
    <definedName name="_xlnm.Print_Area" localSheetId="8">SIM!$A$1:$L$20</definedName>
    <definedName name="_xlnm.Print_Area" localSheetId="9">SOM!$A$1:$L$21</definedName>
    <definedName name="_xlnm.Print_Area" localSheetId="10">VÄM!$A$1:$L$21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8" l="1"/>
  <c r="G13" i="8"/>
  <c r="F13" i="8"/>
  <c r="E13" i="8"/>
  <c r="D13" i="8"/>
  <c r="B8" i="8" l="1"/>
  <c r="B7" i="8"/>
  <c r="B6" i="8"/>
  <c r="B5" i="8"/>
  <c r="F6" i="6" l="1"/>
  <c r="F5" i="6"/>
  <c r="B30" i="4" l="1"/>
  <c r="D27" i="4"/>
  <c r="E27" i="4"/>
  <c r="F27" i="4"/>
  <c r="C27" i="4"/>
  <c r="D26" i="4"/>
  <c r="E26" i="4"/>
  <c r="F26" i="4"/>
  <c r="C26" i="4"/>
  <c r="D25" i="4"/>
  <c r="E25" i="4"/>
  <c r="F25" i="4"/>
  <c r="C25" i="4"/>
  <c r="F24" i="4"/>
  <c r="E24" i="4"/>
  <c r="D24" i="4"/>
  <c r="C24" i="4"/>
  <c r="F9" i="8"/>
  <c r="F13" i="4" s="1"/>
  <c r="B7" i="14" l="1"/>
  <c r="B6" i="14"/>
  <c r="B5" i="14"/>
  <c r="F8" i="14" l="1"/>
  <c r="F17" i="4" s="1"/>
  <c r="B6" i="12" l="1"/>
  <c r="B5" i="12"/>
  <c r="F7" i="12"/>
  <c r="F16" i="4" s="1"/>
  <c r="B6" i="10" l="1"/>
  <c r="B5" i="10"/>
  <c r="F7" i="10"/>
  <c r="F15" i="4" s="1"/>
  <c r="B7" i="9" l="1"/>
  <c r="B6" i="9"/>
  <c r="B5" i="9"/>
  <c r="F8" i="9"/>
  <c r="F14" i="4" s="1"/>
  <c r="B6" i="16"/>
  <c r="B7" i="16"/>
  <c r="B5" i="16"/>
  <c r="F8" i="16"/>
  <c r="F18" i="4" s="1"/>
  <c r="B6" i="7" l="1"/>
  <c r="B5" i="7"/>
  <c r="F7" i="7"/>
  <c r="F12" i="4" s="1"/>
  <c r="H17" i="6" l="1"/>
  <c r="G17" i="6"/>
  <c r="F17" i="6"/>
  <c r="E17" i="6"/>
  <c r="D17" i="6"/>
  <c r="H14" i="6"/>
  <c r="G14" i="6"/>
  <c r="F14" i="6"/>
  <c r="E14" i="6"/>
  <c r="D14" i="6"/>
  <c r="E6" i="6"/>
  <c r="E5" i="6"/>
  <c r="B6" i="6" l="1"/>
  <c r="B5" i="6"/>
  <c r="F7" i="6"/>
  <c r="F11" i="4" s="1"/>
  <c r="C17" i="6"/>
  <c r="B5" i="3" l="1"/>
  <c r="F6" i="3"/>
  <c r="F10" i="4" s="1"/>
  <c r="H13" i="3"/>
  <c r="B19" i="4" l="1"/>
  <c r="B9" i="4"/>
  <c r="F9" i="4"/>
  <c r="B6" i="17" l="1"/>
  <c r="B5" i="17"/>
  <c r="F6" i="17"/>
  <c r="F19" i="4"/>
  <c r="B5" i="15"/>
  <c r="F6" i="15"/>
  <c r="F23" i="4" l="1"/>
  <c r="B8" i="13"/>
  <c r="B7" i="13"/>
  <c r="B6" i="13"/>
  <c r="B5" i="13"/>
  <c r="F9" i="13"/>
  <c r="F20" i="4" s="1"/>
  <c r="E6" i="17"/>
  <c r="D6" i="17"/>
  <c r="D9" i="4" s="1"/>
  <c r="C6" i="17"/>
  <c r="C9" i="4" s="1"/>
  <c r="E9" i="4" l="1"/>
  <c r="F8" i="4"/>
  <c r="H11" i="6"/>
  <c r="C6" i="14" l="1"/>
  <c r="E8" i="16"/>
  <c r="B25" i="4" l="1"/>
  <c r="E9" i="13"/>
  <c r="E20" i="4" l="1"/>
  <c r="B20" i="4" s="1"/>
  <c r="B9" i="13"/>
  <c r="E6" i="15"/>
  <c r="E18" i="4"/>
  <c r="E19" i="4" l="1"/>
  <c r="E8" i="14"/>
  <c r="E17" i="4" s="1"/>
  <c r="E7" i="12" l="1"/>
  <c r="E16" i="4" s="1"/>
  <c r="E7" i="10"/>
  <c r="E15" i="4" s="1"/>
  <c r="D7" i="10"/>
  <c r="B7" i="10" l="1"/>
  <c r="E8" i="9"/>
  <c r="E14" i="4" s="1"/>
  <c r="E9" i="8" l="1"/>
  <c r="E13" i="4" s="1"/>
  <c r="E7" i="7" l="1"/>
  <c r="E12" i="4" s="1"/>
  <c r="D7" i="7"/>
  <c r="C7" i="7"/>
  <c r="B7" i="7" s="1"/>
  <c r="E7" i="6" l="1"/>
  <c r="E6" i="3"/>
  <c r="E11" i="4" l="1"/>
  <c r="B7" i="6"/>
  <c r="E10" i="4"/>
  <c r="E8" i="4" s="1"/>
  <c r="E23" i="4"/>
  <c r="C9" i="8"/>
  <c r="C6" i="3"/>
  <c r="D6" i="3"/>
  <c r="B6" i="3" s="1"/>
  <c r="B24" i="4" l="1"/>
  <c r="D9" i="8"/>
  <c r="B9" i="8" s="1"/>
  <c r="B27" i="4" l="1"/>
  <c r="D7" i="6"/>
  <c r="C7" i="6"/>
  <c r="D8" i="9"/>
  <c r="C8" i="9"/>
  <c r="C7" i="10"/>
  <c r="D6" i="15"/>
  <c r="C6" i="15"/>
  <c r="D8" i="14"/>
  <c r="B8" i="14" s="1"/>
  <c r="C8" i="14"/>
  <c r="C8" i="16"/>
  <c r="D8" i="16"/>
  <c r="C7" i="12"/>
  <c r="D7" i="12"/>
  <c r="B7" i="12" s="1"/>
  <c r="B8" i="9" l="1"/>
  <c r="B8" i="16"/>
  <c r="D19" i="4"/>
  <c r="B6" i="15"/>
  <c r="C19" i="4"/>
  <c r="D18" i="4" l="1"/>
  <c r="C18" i="4"/>
  <c r="B18" i="4" l="1"/>
  <c r="C23" i="4"/>
  <c r="D14" i="4"/>
  <c r="B26" i="4"/>
  <c r="C14" i="4"/>
  <c r="B14" i="4" s="1"/>
  <c r="D23" i="4" l="1"/>
  <c r="B28" i="4" s="1"/>
  <c r="D17" i="4"/>
  <c r="B23" i="4" l="1"/>
  <c r="B29" i="4"/>
  <c r="C17" i="4"/>
  <c r="B17" i="4" s="1"/>
  <c r="D9" i="13" l="1"/>
  <c r="D20" i="4" s="1"/>
  <c r="D12" i="4"/>
  <c r="C12" i="4"/>
  <c r="D16" i="4"/>
  <c r="C16" i="4"/>
  <c r="B16" i="4" s="1"/>
  <c r="C13" i="4"/>
  <c r="D13" i="4"/>
  <c r="D15" i="4"/>
  <c r="C15" i="4"/>
  <c r="B15" i="4" s="1"/>
  <c r="C11" i="4"/>
  <c r="D11" i="4"/>
  <c r="C9" i="13"/>
  <c r="D10" i="4"/>
  <c r="C10" i="4"/>
  <c r="B10" i="4" s="1"/>
  <c r="B12" i="4" l="1"/>
  <c r="B13" i="4"/>
  <c r="B11" i="4"/>
  <c r="D8" i="4"/>
  <c r="C20" i="4"/>
  <c r="C8" i="4" l="1"/>
  <c r="B8" i="4" s="1"/>
</calcChain>
</file>

<file path=xl/sharedStrings.xml><?xml version="1.0" encoding="utf-8"?>
<sst xmlns="http://schemas.openxmlformats.org/spreadsheetml/2006/main" count="914" uniqueCount="80">
  <si>
    <t xml:space="preserve">Majandus- ja infotehnoloogiaministri 25.08.2023. a käskkiri nr 135 </t>
  </si>
  <si>
    <t>"Toetuse andmise tingimused valdkondlike digipöörete toetamiseks"</t>
  </si>
  <si>
    <t>lisa (muudetud sõnastuses)</t>
  </si>
  <si>
    <t>Valdkondlike digipöörete nimekiri</t>
  </si>
  <si>
    <t>Valdkondlike digipöörete elluviijad ja tegevuste koondnimekiri</t>
  </si>
  <si>
    <t>Elluviija</t>
  </si>
  <si>
    <t>Kokku</t>
  </si>
  <si>
    <t>Elluviija: Kliimaministeerium (KLIM)</t>
  </si>
  <si>
    <t>Elluviija: Kultuuriministeerium (KUM)</t>
  </si>
  <si>
    <t>Elluviija: Majandus- ja Kommunikatsiooniministeerium (MKM)</t>
  </si>
  <si>
    <t>Elluviija: Rahandusministeerium (RAM)</t>
  </si>
  <si>
    <t>Elluviija: Regionaal- ja Põllumajandusministeerium (REM)</t>
  </si>
  <si>
    <t>Elluviija: Siseministeerium (SIM)</t>
  </si>
  <si>
    <t>Elluviija: Sotsiaalministeerium (SOM)</t>
  </si>
  <si>
    <t>Elluviija: Välisministeerium (VÄM)</t>
  </si>
  <si>
    <t>Elluviija: Riigikantselei</t>
  </si>
  <si>
    <t>Elluviija: Eesti Linnade ja Valdade Liit (ELVL)</t>
  </si>
  <si>
    <t>Tegevus</t>
  </si>
  <si>
    <t>1. Infotehnoloogiliste lahenduste väljatöötamine ja arendamine</t>
  </si>
  <si>
    <t>2. Küberruumi hoidmine, arendamine ja juurutamine usaldusväärse ja turvalisena</t>
  </si>
  <si>
    <t>3. Teadlikkuse tõstmine (teadlikkuse tõstmine punktides 3.1.1., 3.1.2. ja 3.1.4. nimetatud tegevuste osas, sealhulgas elluviija ja partnerite teadlikkuse tõstmine )</t>
  </si>
  <si>
    <t>4. Muu digipöördega seotud otsene kulu (valdkondliku digipöörde elluviimisega seotud tegevused)</t>
  </si>
  <si>
    <t>Eelarve</t>
  </si>
  <si>
    <t>Panus Eesti 2035 näitajatesse: Sooline võrdõiguslikkus, hoolivus ja koostöömeelsus, ligipääsevatus, KOV rahulolu teenusega</t>
  </si>
  <si>
    <t>Seos DA 2030 arengukavaga -peab olema välja toodud DA 2030 rahulolu mõõdik ning metoodika, kuidas parim kasutajakogemus saavutatakse.</t>
  </si>
  <si>
    <t xml:space="preserve">Seos vastava valdkonna arengukavaga </t>
  </si>
  <si>
    <t>Tegevuse seos rakenduskava poliitikaeesmärk 1 „Nutikam Eesti“ erieesmärgi „digitaliseerimisest kasu toomine kodanike, ettevõtjate, teadusasutuste ja avaliku sektori asutuste jaoks"  kasusaajaga</t>
  </si>
  <si>
    <t>Tegevuse põhjendatus - tegevus on seotud TAT eesmärkide ja tulemuste saavutamisega ning on läbinud koordineerija nõustamise kontroll-lehtede alusel</t>
  </si>
  <si>
    <t>Tegevuse kuluefektiivsus -tegevuse hinnastamisel on arvestatud parimaid praktikaid ja üldist tava (nt hangete raamlepingu hindasid, personalil Fontese uuringuid jms)</t>
  </si>
  <si>
    <t>Tegevuse elluviija suutlikkus tegevust ellu viia - arvestatud on elluviija või partneri varasemat kogemusi ja võimekust</t>
  </si>
  <si>
    <t>x</t>
  </si>
  <si>
    <t>EELARVE KOKKU</t>
  </si>
  <si>
    <t>Meetmete nimekirja tulemusnäitaja:</t>
  </si>
  <si>
    <t>Uute ja uuendatud avalike digiteenuste, -toodete ja -protsesside kasutajad. Mõõtühik: lõppkasutajaid aastas.</t>
  </si>
  <si>
    <t>Periood</t>
  </si>
  <si>
    <t>2023
algtase</t>
  </si>
  <si>
    <t>2024
sihttase</t>
  </si>
  <si>
    <t>2025
sihttase</t>
  </si>
  <si>
    <t>2026
sihttase</t>
  </si>
  <si>
    <t>2027
sihttase</t>
  </si>
  <si>
    <t>2028
sihttase</t>
  </si>
  <si>
    <t>Väärtus</t>
  </si>
  <si>
    <t>Meetmete nimekirja väljundnäitaja:</t>
  </si>
  <si>
    <t xml:space="preserve">Uued või uuendatud digiteenused, -tooted ja -protsessid. Mõõtühik: arv </t>
  </si>
  <si>
    <t>Avaliku sektori asutused, keda toetatakse digiteenuste, -toodete ja -protsesside väljatöötamiseks. Mõõtühik: Avaliku sektori asutused.</t>
  </si>
  <si>
    <t>Projektispetsiifiline näitaja (Eesti digiühiskonna arengukava 2030 (DA 2030) mõõdik):</t>
  </si>
  <si>
    <t xml:space="preserve">Avalike digiteenustega rahulolu. Mõõtühik: % </t>
  </si>
  <si>
    <t>Kliimaministeeriumi valdkondlik digipööre</t>
  </si>
  <si>
    <t>Elluviija: Kliimaministeerium</t>
  </si>
  <si>
    <t>4. Muu digipöördega seotud otsene kulu</t>
  </si>
  <si>
    <t>Kultuuriministeeriumi valdkondlik digipööre</t>
  </si>
  <si>
    <t>Elluviija: Kultuuriministeerium</t>
  </si>
  <si>
    <t>Majandus- ja Kommunikatsiooniministeeriumi valdkondlik digipööre</t>
  </si>
  <si>
    <t>Elluviija: Majandus- ja Kommunikatsiooniministeerium</t>
  </si>
  <si>
    <t>3. Teadlikkuse tõstmine</t>
  </si>
  <si>
    <t>Rahandusministeeriumi valdkondlik digipööre</t>
  </si>
  <si>
    <t>Elluviija: Rahandusministeerium</t>
  </si>
  <si>
    <t>Regionaal- ja Põllumajandusministeeriumi valdkondlik digipööre</t>
  </si>
  <si>
    <t>Elluviija: Regionaal- ja Põllumajandusministeerium</t>
  </si>
  <si>
    <t>Siseministeeriumi valdkondlik digipööre</t>
  </si>
  <si>
    <t>Elluviija: Siseministeerium</t>
  </si>
  <si>
    <t>Sotsiaalministeeriumi valdkondlik digipööre</t>
  </si>
  <si>
    <t>Elluviija: Sotsiaalministeerium</t>
  </si>
  <si>
    <t>Välisministeeriumi valdkondlik digipööre</t>
  </si>
  <si>
    <t>Elluviija: Välisministeerium</t>
  </si>
  <si>
    <t>Riigikantselei valdkondlik digipööre</t>
  </si>
  <si>
    <t>Eesti Linnade ja Valdade Liidu valdkondlik digipööre</t>
  </si>
  <si>
    <t>Elluviija: Eesti Linnade ja Valdade Liit</t>
  </si>
  <si>
    <t>Avaliku sektori asutused, keda toetatakse digiteenuste, -toodete ja -protsesside väljatöötamiseks. Mõõtühik (arv): Avaliku sektori asutused.</t>
  </si>
  <si>
    <t>Uute ja uuendatud avalike digiteenuste, -toodete ja -protsesside kasutajad. Mõõtühik (arv): lõppkasutajaid aastas.</t>
  </si>
  <si>
    <t xml:space="preserve">Uued või uuendatud digiteenused, -tooted ja -protsessid. Mõõtühik (arv): arv </t>
  </si>
  <si>
    <t>2029
lõpptase</t>
  </si>
  <si>
    <t>Elluviija: Haridus- ja Teadusministeerium (HTM)</t>
  </si>
  <si>
    <t>Haridus- ja Teadusministeeriumi valdkondlik digipööre</t>
  </si>
  <si>
    <t>Justiits- ja Digiministeeriumi valdkondlik digipööre</t>
  </si>
  <si>
    <t>Elluviija: Justiits- ja Digiministeerium</t>
  </si>
  <si>
    <t>Elluviija: Justiits- ja Digiministeerium (JDM)</t>
  </si>
  <si>
    <t>Elluviija: Haridus- ja Teadusministeerium</t>
  </si>
  <si>
    <t>2023–2026 kokku</t>
  </si>
  <si>
    <t>Jaotamata eelarve 2027–2029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</si>
</sst>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/>
  </cellStyleXfs>
  <cellXfs count="177">
    <xf numFmtId="0" fontId="0" fillId="0" borderId="0" xfId="0"/>
    <xf numFmtId="0" fontId="7" fillId="2" borderId="9" xfId="0" applyFont="1" applyFill="1" applyBorder="1" applyAlignment="1">
      <alignment vertical="top" wrapText="1"/>
    </xf>
    <xf numFmtId="0" fontId="7" fillId="3" borderId="11" xfId="0" applyFont="1" applyFill="1" applyBorder="1" applyAlignment="1">
      <alignment vertical="top" wrapText="1"/>
    </xf>
    <xf numFmtId="0" fontId="7" fillId="3" borderId="12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3" fontId="4" fillId="0" borderId="7" xfId="0" applyNumberFormat="1" applyFont="1" applyBorder="1" applyAlignment="1">
      <alignment vertical="top"/>
    </xf>
    <xf numFmtId="3" fontId="9" fillId="0" borderId="7" xfId="0" applyNumberFormat="1" applyFont="1" applyBorder="1" applyAlignment="1">
      <alignment vertical="top"/>
    </xf>
    <xf numFmtId="3" fontId="10" fillId="0" borderId="7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3" fontId="8" fillId="0" borderId="6" xfId="0" applyNumberFormat="1" applyFont="1" applyBorder="1" applyAlignment="1">
      <alignment vertical="top"/>
    </xf>
    <xf numFmtId="3" fontId="5" fillId="0" borderId="8" xfId="0" applyNumberFormat="1" applyFont="1" applyBorder="1" applyAlignment="1">
      <alignment horizontal="right" vertical="top"/>
    </xf>
    <xf numFmtId="0" fontId="5" fillId="0" borderId="14" xfId="0" applyFont="1" applyBorder="1" applyAlignment="1">
      <alignment horizontal="left" vertical="top"/>
    </xf>
    <xf numFmtId="3" fontId="5" fillId="0" borderId="15" xfId="0" applyNumberFormat="1" applyFont="1" applyBorder="1" applyAlignment="1">
      <alignment vertical="top"/>
    </xf>
    <xf numFmtId="3" fontId="5" fillId="0" borderId="17" xfId="0" applyNumberFormat="1" applyFont="1" applyBorder="1" applyAlignment="1">
      <alignment vertical="top"/>
    </xf>
    <xf numFmtId="3" fontId="4" fillId="0" borderId="19" xfId="0" applyNumberFormat="1" applyFont="1" applyBorder="1" applyAlignment="1">
      <alignment vertical="top"/>
    </xf>
    <xf numFmtId="0" fontId="6" fillId="0" borderId="22" xfId="0" applyFont="1" applyBorder="1" applyAlignment="1">
      <alignment horizontal="left" vertical="top"/>
    </xf>
    <xf numFmtId="0" fontId="4" fillId="0" borderId="24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0" fillId="0" borderId="16" xfId="0" applyBorder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26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17" xfId="0" applyBorder="1" applyAlignment="1">
      <alignment vertical="top"/>
    </xf>
    <xf numFmtId="0" fontId="5" fillId="0" borderId="20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31" xfId="0" applyFont="1" applyBorder="1" applyAlignment="1">
      <alignment horizontal="left" vertical="top"/>
    </xf>
    <xf numFmtId="0" fontId="5" fillId="0" borderId="30" xfId="0" applyFont="1" applyBorder="1" applyAlignment="1">
      <alignment horizontal="center" vertical="top"/>
    </xf>
    <xf numFmtId="0" fontId="4" fillId="0" borderId="33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0" fontId="6" fillId="0" borderId="35" xfId="0" applyFont="1" applyBorder="1" applyAlignment="1">
      <alignment vertical="top" wrapText="1"/>
    </xf>
    <xf numFmtId="3" fontId="4" fillId="0" borderId="37" xfId="0" applyNumberFormat="1" applyFont="1" applyBorder="1" applyAlignment="1">
      <alignment vertical="top"/>
    </xf>
    <xf numFmtId="3" fontId="5" fillId="0" borderId="38" xfId="0" applyNumberFormat="1" applyFont="1" applyBorder="1" applyAlignment="1">
      <alignment vertical="top"/>
    </xf>
    <xf numFmtId="3" fontId="5" fillId="0" borderId="32" xfId="0" applyNumberFormat="1" applyFont="1" applyBorder="1" applyAlignment="1">
      <alignment vertical="top"/>
    </xf>
    <xf numFmtId="0" fontId="5" fillId="0" borderId="38" xfId="0" applyFont="1" applyBorder="1" applyAlignment="1">
      <alignment vertical="top"/>
    </xf>
    <xf numFmtId="0" fontId="5" fillId="0" borderId="32" xfId="0" applyFont="1" applyBorder="1" applyAlignment="1">
      <alignment vertical="top"/>
    </xf>
    <xf numFmtId="0" fontId="5" fillId="0" borderId="20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3" fontId="4" fillId="0" borderId="23" xfId="0" applyNumberFormat="1" applyFont="1" applyBorder="1" applyAlignment="1">
      <alignment vertical="top"/>
    </xf>
    <xf numFmtId="3" fontId="4" fillId="0" borderId="40" xfId="0" applyNumberFormat="1" applyFont="1" applyBorder="1" applyAlignment="1">
      <alignment vertical="top"/>
    </xf>
    <xf numFmtId="3" fontId="4" fillId="0" borderId="8" xfId="0" applyNumberFormat="1" applyFont="1" applyBorder="1" applyAlignment="1">
      <alignment vertical="top"/>
    </xf>
    <xf numFmtId="0" fontId="6" fillId="0" borderId="21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3" fontId="5" fillId="0" borderId="32" xfId="0" applyNumberFormat="1" applyFont="1" applyBorder="1" applyAlignment="1">
      <alignment vertical="top" wrapText="1"/>
    </xf>
    <xf numFmtId="3" fontId="5" fillId="0" borderId="38" xfId="0" applyNumberFormat="1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3" fontId="4" fillId="0" borderId="19" xfId="0" applyNumberFormat="1" applyFont="1" applyBorder="1" applyAlignment="1">
      <alignment vertical="top" wrapText="1"/>
    </xf>
    <xf numFmtId="3" fontId="4" fillId="0" borderId="37" xfId="0" applyNumberFormat="1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3" fontId="4" fillId="0" borderId="23" xfId="0" applyNumberFormat="1" applyFont="1" applyBorder="1" applyAlignment="1">
      <alignment vertical="top" wrapText="1"/>
    </xf>
    <xf numFmtId="3" fontId="4" fillId="0" borderId="40" xfId="0" applyNumberFormat="1" applyFont="1" applyBorder="1" applyAlignment="1">
      <alignment vertical="top" wrapText="1"/>
    </xf>
    <xf numFmtId="3" fontId="5" fillId="0" borderId="15" xfId="0" applyNumberFormat="1" applyFont="1" applyBorder="1" applyAlignment="1">
      <alignment vertical="top" wrapText="1"/>
    </xf>
    <xf numFmtId="3" fontId="5" fillId="0" borderId="17" xfId="0" applyNumberFormat="1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3" fontId="0" fillId="0" borderId="0" xfId="0" applyNumberFormat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18" xfId="0" applyFont="1" applyBorder="1" applyAlignment="1">
      <alignment vertical="top" wrapText="1"/>
    </xf>
    <xf numFmtId="3" fontId="4" fillId="0" borderId="19" xfId="0" applyNumberFormat="1" applyFont="1" applyBorder="1" applyAlignment="1">
      <alignment horizontal="right" vertical="top" wrapText="1"/>
    </xf>
    <xf numFmtId="3" fontId="4" fillId="0" borderId="37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horizontal="left" vertical="top" wrapText="1"/>
    </xf>
    <xf numFmtId="3" fontId="5" fillId="0" borderId="4" xfId="0" applyNumberFormat="1" applyFont="1" applyBorder="1" applyAlignment="1">
      <alignment vertical="top" wrapText="1"/>
    </xf>
    <xf numFmtId="3" fontId="5" fillId="0" borderId="39" xfId="0" applyNumberFormat="1" applyFont="1" applyBorder="1" applyAlignment="1">
      <alignment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3" fontId="6" fillId="0" borderId="23" xfId="0" applyNumberFormat="1" applyFont="1" applyBorder="1" applyAlignment="1">
      <alignment vertical="top" wrapText="1"/>
    </xf>
    <xf numFmtId="3" fontId="4" fillId="0" borderId="41" xfId="0" applyNumberFormat="1" applyFont="1" applyBorder="1" applyAlignment="1">
      <alignment vertical="top" wrapText="1"/>
    </xf>
    <xf numFmtId="1" fontId="5" fillId="0" borderId="20" xfId="0" applyNumberFormat="1" applyFont="1" applyBorder="1" applyAlignment="1">
      <alignment horizontal="center" vertical="top" wrapText="1"/>
    </xf>
    <xf numFmtId="1" fontId="5" fillId="0" borderId="31" xfId="0" applyNumberFormat="1" applyFont="1" applyBorder="1" applyAlignment="1">
      <alignment vertical="top" wrapText="1"/>
    </xf>
    <xf numFmtId="3" fontId="6" fillId="0" borderId="22" xfId="0" applyNumberFormat="1" applyFont="1" applyBorder="1" applyAlignment="1">
      <alignment vertical="top" wrapText="1"/>
    </xf>
    <xf numFmtId="0" fontId="5" fillId="0" borderId="32" xfId="0" applyFont="1" applyBorder="1" applyAlignment="1">
      <alignment vertical="top" wrapText="1"/>
    </xf>
    <xf numFmtId="3" fontId="5" fillId="0" borderId="31" xfId="0" applyNumberFormat="1" applyFont="1" applyBorder="1" applyAlignment="1">
      <alignment vertical="top" wrapText="1"/>
    </xf>
    <xf numFmtId="3" fontId="4" fillId="0" borderId="21" xfId="0" applyNumberFormat="1" applyFont="1" applyBorder="1" applyAlignment="1">
      <alignment vertical="top" wrapText="1"/>
    </xf>
    <xf numFmtId="3" fontId="4" fillId="0" borderId="22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0" fontId="0" fillId="0" borderId="32" xfId="0" applyBorder="1" applyAlignment="1">
      <alignment vertical="top" wrapText="1"/>
    </xf>
    <xf numFmtId="3" fontId="8" fillId="0" borderId="4" xfId="0" applyNumberFormat="1" applyFont="1" applyBorder="1" applyAlignment="1">
      <alignment vertical="top" wrapText="1"/>
    </xf>
    <xf numFmtId="3" fontId="10" fillId="0" borderId="19" xfId="0" applyNumberFormat="1" applyFont="1" applyBorder="1" applyAlignment="1">
      <alignment horizontal="right" vertical="top" wrapText="1"/>
    </xf>
    <xf numFmtId="3" fontId="4" fillId="0" borderId="42" xfId="0" applyNumberFormat="1" applyFont="1" applyBorder="1" applyAlignment="1">
      <alignment vertical="top" wrapText="1"/>
    </xf>
    <xf numFmtId="3" fontId="5" fillId="0" borderId="3" xfId="0" applyNumberFormat="1" applyFont="1" applyBorder="1" applyAlignment="1">
      <alignment vertical="top" wrapText="1"/>
    </xf>
    <xf numFmtId="3" fontId="6" fillId="0" borderId="19" xfId="0" applyNumberFormat="1" applyFont="1" applyBorder="1" applyAlignment="1">
      <alignment vertical="top" wrapText="1"/>
    </xf>
    <xf numFmtId="0" fontId="10" fillId="0" borderId="19" xfId="0" applyFont="1" applyBorder="1" applyAlignment="1">
      <alignment horizontal="right" vertical="top" wrapText="1"/>
    </xf>
    <xf numFmtId="3" fontId="8" fillId="0" borderId="22" xfId="0" applyNumberFormat="1" applyFont="1" applyBorder="1" applyAlignment="1">
      <alignment horizontal="right" vertical="top" wrapText="1"/>
    </xf>
    <xf numFmtId="3" fontId="8" fillId="0" borderId="21" xfId="0" applyNumberFormat="1" applyFont="1" applyBorder="1" applyAlignment="1">
      <alignment horizontal="right" vertical="top" wrapText="1"/>
    </xf>
    <xf numFmtId="0" fontId="6" fillId="0" borderId="42" xfId="0" applyFont="1" applyBorder="1" applyAlignment="1">
      <alignment horizontal="left" vertical="top" wrapText="1"/>
    </xf>
    <xf numFmtId="3" fontId="8" fillId="0" borderId="42" xfId="0" applyNumberFormat="1" applyFont="1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5" fillId="0" borderId="43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horizontal="right" vertical="top" wrapText="1"/>
    </xf>
    <xf numFmtId="0" fontId="5" fillId="0" borderId="32" xfId="0" applyFont="1" applyBorder="1" applyAlignment="1">
      <alignment horizontal="right" vertical="top" wrapText="1"/>
    </xf>
    <xf numFmtId="3" fontId="8" fillId="0" borderId="19" xfId="0" applyNumberFormat="1" applyFont="1" applyBorder="1" applyAlignment="1">
      <alignment horizontal="right" vertical="top" wrapText="1"/>
    </xf>
    <xf numFmtId="3" fontId="8" fillId="0" borderId="41" xfId="0" applyNumberFormat="1" applyFont="1" applyBorder="1" applyAlignment="1">
      <alignment horizontal="right" vertical="top" wrapText="1"/>
    </xf>
    <xf numFmtId="3" fontId="5" fillId="0" borderId="4" xfId="0" applyNumberFormat="1" applyFont="1" applyBorder="1" applyAlignment="1">
      <alignment horizontal="right" vertical="top" wrapText="1"/>
    </xf>
    <xf numFmtId="3" fontId="8" fillId="0" borderId="22" xfId="0" applyNumberFormat="1" applyFont="1" applyBorder="1" applyAlignment="1">
      <alignment horizontal="right" vertical="top"/>
    </xf>
    <xf numFmtId="3" fontId="5" fillId="0" borderId="14" xfId="0" applyNumberFormat="1" applyFont="1" applyBorder="1" applyAlignment="1">
      <alignment horizontal="right" vertical="top"/>
    </xf>
    <xf numFmtId="3" fontId="5" fillId="0" borderId="3" xfId="0" applyNumberFormat="1" applyFont="1" applyBorder="1" applyAlignment="1">
      <alignment horizontal="right" vertical="top" wrapText="1"/>
    </xf>
    <xf numFmtId="0" fontId="10" fillId="0" borderId="41" xfId="0" applyFont="1" applyBorder="1" applyAlignment="1">
      <alignment horizontal="right" vertical="top" wrapText="1"/>
    </xf>
    <xf numFmtId="3" fontId="10" fillId="0" borderId="41" xfId="0" applyNumberFormat="1" applyFont="1" applyBorder="1" applyAlignment="1">
      <alignment horizontal="right" vertical="top" wrapText="1"/>
    </xf>
    <xf numFmtId="0" fontId="8" fillId="0" borderId="21" xfId="0" applyFont="1" applyBorder="1" applyAlignment="1">
      <alignment horizontal="right" vertical="top" wrapText="1"/>
    </xf>
    <xf numFmtId="0" fontId="8" fillId="0" borderId="42" xfId="0" applyFont="1" applyBorder="1" applyAlignment="1">
      <alignment horizontal="right" vertical="top" wrapText="1"/>
    </xf>
    <xf numFmtId="3" fontId="5" fillId="0" borderId="8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center" vertical="top" wrapText="1"/>
    </xf>
    <xf numFmtId="3" fontId="8" fillId="0" borderId="6" xfId="0" applyNumberFormat="1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vertical="top"/>
    </xf>
    <xf numFmtId="3" fontId="6" fillId="0" borderId="6" xfId="0" applyNumberFormat="1" applyFont="1" applyBorder="1" applyAlignment="1">
      <alignment vertical="top"/>
    </xf>
    <xf numFmtId="0" fontId="3" fillId="0" borderId="0" xfId="0" applyFont="1" applyAlignment="1">
      <alignment vertical="top" wrapText="1"/>
    </xf>
    <xf numFmtId="3" fontId="3" fillId="0" borderId="19" xfId="0" applyNumberFormat="1" applyFont="1" applyBorder="1" applyAlignment="1">
      <alignment vertical="top" wrapText="1"/>
    </xf>
    <xf numFmtId="3" fontId="3" fillId="0" borderId="37" xfId="0" applyNumberFormat="1" applyFont="1" applyBorder="1" applyAlignment="1">
      <alignment vertical="top" wrapText="1"/>
    </xf>
    <xf numFmtId="0" fontId="11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3" fontId="11" fillId="3" borderId="13" xfId="0" applyNumberFormat="1" applyFont="1" applyFill="1" applyBorder="1" applyAlignment="1">
      <alignment horizontal="right" vertical="top" wrapText="1"/>
    </xf>
    <xf numFmtId="3" fontId="11" fillId="3" borderId="28" xfId="0" applyNumberFormat="1" applyFont="1" applyFill="1" applyBorder="1" applyAlignment="1">
      <alignment horizontal="right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8" xfId="0" applyFont="1" applyBorder="1" applyAlignment="1">
      <alignment vertical="top" wrapText="1"/>
    </xf>
    <xf numFmtId="3" fontId="6" fillId="0" borderId="40" xfId="0" applyNumberFormat="1" applyFont="1" applyBorder="1" applyAlignment="1">
      <alignment vertical="top" wrapText="1"/>
    </xf>
    <xf numFmtId="0" fontId="7" fillId="3" borderId="44" xfId="0" applyFont="1" applyFill="1" applyBorder="1" applyAlignment="1">
      <alignment vertical="top" wrapText="1"/>
    </xf>
    <xf numFmtId="3" fontId="11" fillId="3" borderId="45" xfId="0" applyNumberFormat="1" applyFont="1" applyFill="1" applyBorder="1" applyAlignment="1">
      <alignment horizontal="right" vertical="top" wrapText="1"/>
    </xf>
    <xf numFmtId="3" fontId="11" fillId="3" borderId="46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3" fontId="11" fillId="0" borderId="0" xfId="0" applyNumberFormat="1" applyFont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1" fillId="3" borderId="13" xfId="0" applyFont="1" applyFill="1" applyBorder="1" applyAlignment="1">
      <alignment horizontal="right" vertical="top" wrapText="1"/>
    </xf>
    <xf numFmtId="0" fontId="11" fillId="3" borderId="28" xfId="0" applyFont="1" applyFill="1" applyBorder="1" applyAlignment="1">
      <alignment horizontal="right" vertical="top" wrapText="1"/>
    </xf>
    <xf numFmtId="0" fontId="7" fillId="2" borderId="49" xfId="0" applyFont="1" applyFill="1" applyBorder="1" applyAlignment="1">
      <alignment vertical="top" wrapText="1"/>
    </xf>
    <xf numFmtId="3" fontId="4" fillId="0" borderId="8" xfId="0" applyNumberFormat="1" applyFont="1" applyBorder="1" applyAlignment="1">
      <alignment horizontal="right" vertical="top"/>
    </xf>
    <xf numFmtId="0" fontId="5" fillId="0" borderId="50" xfId="0" applyFont="1" applyBorder="1" applyAlignment="1">
      <alignment vertical="top" wrapText="1"/>
    </xf>
    <xf numFmtId="3" fontId="10" fillId="0" borderId="50" xfId="0" applyNumberFormat="1" applyFont="1" applyBorder="1" applyAlignment="1">
      <alignment horizontal="right" vertical="top" wrapText="1"/>
    </xf>
    <xf numFmtId="3" fontId="8" fillId="0" borderId="1" xfId="0" applyNumberFormat="1" applyFont="1" applyBorder="1" applyAlignment="1">
      <alignment vertical="top"/>
    </xf>
    <xf numFmtId="3" fontId="6" fillId="0" borderId="52" xfId="0" applyNumberFormat="1" applyFont="1" applyBorder="1" applyAlignment="1">
      <alignment vertical="top"/>
    </xf>
    <xf numFmtId="3" fontId="8" fillId="0" borderId="0" xfId="0" applyNumberFormat="1" applyFont="1" applyAlignment="1">
      <alignment vertical="top"/>
    </xf>
    <xf numFmtId="3" fontId="8" fillId="0" borderId="51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5" fillId="0" borderId="29" xfId="0" applyFont="1" applyBorder="1" applyAlignment="1">
      <alignment vertical="top" wrapText="1"/>
    </xf>
    <xf numFmtId="0" fontId="5" fillId="0" borderId="18" xfId="0" applyFont="1" applyBorder="1" applyAlignment="1">
      <alignment horizontal="left" vertical="top" wrapText="1"/>
    </xf>
    <xf numFmtId="1" fontId="5" fillId="0" borderId="18" xfId="0" applyNumberFormat="1" applyFont="1" applyBorder="1" applyAlignment="1">
      <alignment vertical="top" wrapText="1"/>
    </xf>
    <xf numFmtId="3" fontId="6" fillId="0" borderId="41" xfId="0" applyNumberFormat="1" applyFont="1" applyBorder="1" applyAlignment="1">
      <alignment vertical="top" wrapText="1"/>
    </xf>
    <xf numFmtId="3" fontId="6" fillId="0" borderId="51" xfId="0" applyNumberFormat="1" applyFont="1" applyBorder="1" applyAlignment="1">
      <alignment vertical="top" wrapText="1"/>
    </xf>
    <xf numFmtId="3" fontId="8" fillId="0" borderId="4" xfId="0" applyNumberFormat="1" applyFont="1" applyBorder="1" applyAlignment="1">
      <alignment horizontal="right" vertical="top" wrapText="1"/>
    </xf>
    <xf numFmtId="3" fontId="4" fillId="0" borderId="53" xfId="0" applyNumberFormat="1" applyFont="1" applyBorder="1" applyAlignment="1">
      <alignment vertical="top" wrapText="1"/>
    </xf>
    <xf numFmtId="3" fontId="10" fillId="0" borderId="53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/>
    </xf>
    <xf numFmtId="3" fontId="6" fillId="0" borderId="37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3" fontId="6" fillId="0" borderId="1" xfId="0" applyNumberFormat="1" applyFont="1" applyBorder="1" applyAlignment="1">
      <alignment vertical="top" wrapText="1"/>
    </xf>
    <xf numFmtId="3" fontId="4" fillId="0" borderId="12" xfId="0" applyNumberFormat="1" applyFont="1" applyBorder="1" applyAlignment="1">
      <alignment vertical="top" wrapText="1"/>
    </xf>
    <xf numFmtId="3" fontId="6" fillId="0" borderId="54" xfId="0" applyNumberFormat="1" applyFont="1" applyBorder="1" applyAlignment="1">
      <alignment vertical="top" wrapText="1"/>
    </xf>
    <xf numFmtId="3" fontId="4" fillId="0" borderId="13" xfId="0" applyNumberFormat="1" applyFont="1" applyBorder="1" applyAlignment="1">
      <alignment vertical="top" wrapText="1"/>
    </xf>
    <xf numFmtId="164" fontId="11" fillId="3" borderId="13" xfId="1" applyNumberFormat="1" applyFont="1" applyFill="1" applyBorder="1" applyAlignment="1">
      <alignment horizontal="right" vertical="top" wrapText="1"/>
    </xf>
    <xf numFmtId="0" fontId="11" fillId="2" borderId="47" xfId="0" applyFont="1" applyFill="1" applyBorder="1" applyAlignment="1">
      <alignment horizontal="left" vertical="top" wrapText="1"/>
    </xf>
    <xf numFmtId="0" fontId="11" fillId="2" borderId="48" xfId="0" applyFont="1" applyFill="1" applyBorder="1" applyAlignment="1">
      <alignment horizontal="left" vertical="top" wrapText="1"/>
    </xf>
    <xf numFmtId="0" fontId="11" fillId="2" borderId="38" xfId="0" applyFont="1" applyFill="1" applyBorder="1" applyAlignment="1">
      <alignment horizontal="left" vertical="top" wrapText="1"/>
    </xf>
  </cellXfs>
  <cellStyles count="3">
    <cellStyle name="Koma" xfId="1" builtinId="3"/>
    <cellStyle name="Normaallaad" xfId="0" builtinId="0"/>
    <cellStyle name="Normaallaad 2" xfId="2" xr:uid="{C1E4B127-8D00-491F-8F5B-E14F176268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EB6-E795-48F0-B9AA-D22CC4F06B28}">
  <dimension ref="A1:G30"/>
  <sheetViews>
    <sheetView workbookViewId="0">
      <selection activeCell="D36" sqref="D36"/>
    </sheetView>
  </sheetViews>
  <sheetFormatPr defaultColWidth="8.7265625" defaultRowHeight="14.5" x14ac:dyDescent="0.35"/>
  <cols>
    <col min="1" max="1" width="63.1796875" style="5" customWidth="1"/>
    <col min="2" max="5" width="11.54296875" style="5" customWidth="1"/>
    <col min="6" max="6" width="11.1796875" style="5" customWidth="1"/>
    <col min="7" max="16384" width="8.7265625" style="5"/>
  </cols>
  <sheetData>
    <row r="1" spans="1:7" x14ac:dyDescent="0.35">
      <c r="A1" s="5" t="s">
        <v>0</v>
      </c>
    </row>
    <row r="2" spans="1:7" x14ac:dyDescent="0.35">
      <c r="A2" s="5" t="s">
        <v>1</v>
      </c>
    </row>
    <row r="3" spans="1:7" x14ac:dyDescent="0.35">
      <c r="A3" s="5" t="s">
        <v>2</v>
      </c>
    </row>
    <row r="4" spans="1:7" x14ac:dyDescent="0.35">
      <c r="A4" s="4" t="s">
        <v>3</v>
      </c>
      <c r="B4" s="4"/>
    </row>
    <row r="5" spans="1:7" x14ac:dyDescent="0.35">
      <c r="A5" s="46" t="s">
        <v>4</v>
      </c>
      <c r="B5" s="46"/>
    </row>
    <row r="6" spans="1:7" ht="10.5" customHeight="1" x14ac:dyDescent="0.35">
      <c r="A6" s="46"/>
      <c r="B6" s="46"/>
    </row>
    <row r="7" spans="1:7" ht="14.65" customHeight="1" x14ac:dyDescent="0.35">
      <c r="A7" s="8" t="s">
        <v>5</v>
      </c>
      <c r="B7" s="125" t="s">
        <v>6</v>
      </c>
      <c r="C7" s="6">
        <v>2023</v>
      </c>
      <c r="D7" s="6">
        <v>2024</v>
      </c>
      <c r="E7" s="6">
        <v>2025</v>
      </c>
      <c r="F7" s="6">
        <v>2026</v>
      </c>
    </row>
    <row r="8" spans="1:7" ht="14.65" customHeight="1" x14ac:dyDescent="0.35">
      <c r="A8" s="8" t="s">
        <v>6</v>
      </c>
      <c r="B8" s="124">
        <f>SUM(C8:F8)</f>
        <v>90697387.919999987</v>
      </c>
      <c r="C8" s="18">
        <f>SUM(C9:C20)</f>
        <v>335991.2</v>
      </c>
      <c r="D8" s="18">
        <f>SUM(D9:D20)</f>
        <v>9075903.4699999988</v>
      </c>
      <c r="E8" s="18">
        <f>SUM(E9:E20)</f>
        <v>38891477.850000001</v>
      </c>
      <c r="F8" s="18">
        <f>SUM(F9:F20)</f>
        <v>42394015.399999999</v>
      </c>
    </row>
    <row r="9" spans="1:7" ht="14.65" customHeight="1" x14ac:dyDescent="0.35">
      <c r="A9" s="8" t="s">
        <v>72</v>
      </c>
      <c r="B9" s="124">
        <f>SUM(C9:F9)</f>
        <v>220000</v>
      </c>
      <c r="C9" s="150">
        <f>HTM!C6</f>
        <v>0</v>
      </c>
      <c r="D9" s="150">
        <f>HTM!D6</f>
        <v>0</v>
      </c>
      <c r="E9" s="150">
        <f>HTM!E6</f>
        <v>110000</v>
      </c>
      <c r="F9" s="150">
        <f>HTM!F6</f>
        <v>110000</v>
      </c>
    </row>
    <row r="10" spans="1:7" x14ac:dyDescent="0.35">
      <c r="A10" s="8" t="s">
        <v>76</v>
      </c>
      <c r="B10" s="124">
        <f t="shared" ref="B10:B20" si="0">SUM(C10:F10)</f>
        <v>3674405.92</v>
      </c>
      <c r="C10" s="9">
        <f>JDM!C6</f>
        <v>0</v>
      </c>
      <c r="D10" s="9">
        <f>JDM!D6</f>
        <v>495197.47</v>
      </c>
      <c r="E10" s="9">
        <f>JDM!E6</f>
        <v>1562208.45</v>
      </c>
      <c r="F10" s="9">
        <f>JDM!F6</f>
        <v>1617000</v>
      </c>
    </row>
    <row r="11" spans="1:7" x14ac:dyDescent="0.35">
      <c r="A11" s="8" t="s">
        <v>7</v>
      </c>
      <c r="B11" s="124">
        <f t="shared" si="0"/>
        <v>5640114</v>
      </c>
      <c r="C11" s="9">
        <f>SUM(KLIM!C7)</f>
        <v>0</v>
      </c>
      <c r="D11" s="9">
        <f>KLIM!D7</f>
        <v>587590</v>
      </c>
      <c r="E11" s="9">
        <f>KLIM!E7</f>
        <v>3354024</v>
      </c>
      <c r="F11" s="9">
        <f>KLIM!F7</f>
        <v>1698500</v>
      </c>
    </row>
    <row r="12" spans="1:7" x14ac:dyDescent="0.35">
      <c r="A12" s="8" t="s">
        <v>8</v>
      </c>
      <c r="B12" s="124">
        <f t="shared" si="0"/>
        <v>12861181</v>
      </c>
      <c r="C12" s="10">
        <f>KUM!C7</f>
        <v>88500</v>
      </c>
      <c r="D12" s="10">
        <f>KUM!D7</f>
        <v>3300016</v>
      </c>
      <c r="E12" s="10">
        <f>KUM!E7</f>
        <v>3282742</v>
      </c>
      <c r="F12" s="10">
        <f>KUM!F7</f>
        <v>6189923</v>
      </c>
    </row>
    <row r="13" spans="1:7" x14ac:dyDescent="0.35">
      <c r="A13" s="8" t="s">
        <v>9</v>
      </c>
      <c r="B13" s="124">
        <f t="shared" si="0"/>
        <v>10660238.199999999</v>
      </c>
      <c r="C13" s="9">
        <f>MKM!C9</f>
        <v>24685.199999999997</v>
      </c>
      <c r="D13" s="9">
        <f>MKM!D9</f>
        <v>370012</v>
      </c>
      <c r="E13" s="9">
        <f>MKM!E9</f>
        <v>4653640</v>
      </c>
      <c r="F13" s="9">
        <f>MKM!F9</f>
        <v>5611901</v>
      </c>
    </row>
    <row r="14" spans="1:7" x14ac:dyDescent="0.35">
      <c r="A14" s="8" t="s">
        <v>10</v>
      </c>
      <c r="B14" s="124">
        <f t="shared" si="0"/>
        <v>18801677</v>
      </c>
      <c r="C14" s="128">
        <f>RAM!C8</f>
        <v>204160</v>
      </c>
      <c r="D14" s="128">
        <f>RAM!D8</f>
        <v>979925</v>
      </c>
      <c r="E14" s="128">
        <f>RAM!E8</f>
        <v>3188093</v>
      </c>
      <c r="F14" s="128">
        <f>RAM!F8</f>
        <v>14429499</v>
      </c>
    </row>
    <row r="15" spans="1:7" x14ac:dyDescent="0.35">
      <c r="A15" s="8" t="s">
        <v>11</v>
      </c>
      <c r="B15" s="124">
        <f t="shared" si="0"/>
        <v>3590367</v>
      </c>
      <c r="C15" s="9">
        <f>REM!C7</f>
        <v>0</v>
      </c>
      <c r="D15" s="9">
        <f>REM!D7</f>
        <v>204825</v>
      </c>
      <c r="E15" s="9">
        <f>REM!E7</f>
        <v>2072266</v>
      </c>
      <c r="F15" s="9">
        <f>REM!F7</f>
        <v>1313276</v>
      </c>
      <c r="G15" s="166"/>
    </row>
    <row r="16" spans="1:7" x14ac:dyDescent="0.35">
      <c r="A16" s="8" t="s">
        <v>12</v>
      </c>
      <c r="B16" s="124">
        <f t="shared" si="0"/>
        <v>12010193.800000001</v>
      </c>
      <c r="C16" s="11">
        <f>SIM!C7</f>
        <v>0</v>
      </c>
      <c r="D16" s="11">
        <f>SIM!D7</f>
        <v>446935</v>
      </c>
      <c r="E16" s="11">
        <f>SIM!E7</f>
        <v>8713813.4000000004</v>
      </c>
      <c r="F16" s="11">
        <f>SIM!F7</f>
        <v>2849445.4</v>
      </c>
    </row>
    <row r="17" spans="1:7" x14ac:dyDescent="0.35">
      <c r="A17" s="8" t="s">
        <v>13</v>
      </c>
      <c r="B17" s="124">
        <f t="shared" si="0"/>
        <v>17339167</v>
      </c>
      <c r="C17" s="9">
        <f>SOM!C8</f>
        <v>18646</v>
      </c>
      <c r="D17" s="9">
        <f>SOM!D8</f>
        <v>2213834</v>
      </c>
      <c r="E17" s="9">
        <f>SOM!E8</f>
        <v>9785431</v>
      </c>
      <c r="F17" s="9">
        <f>SOM!F8</f>
        <v>5321256</v>
      </c>
    </row>
    <row r="18" spans="1:7" x14ac:dyDescent="0.35">
      <c r="A18" s="8" t="s">
        <v>14</v>
      </c>
      <c r="B18" s="124">
        <f t="shared" si="0"/>
        <v>2910268</v>
      </c>
      <c r="C18" s="9">
        <f>VÄM!C8</f>
        <v>0</v>
      </c>
      <c r="D18" s="9">
        <f>VÄM!D8</f>
        <v>109868</v>
      </c>
      <c r="E18" s="9">
        <f>VÄM!E8</f>
        <v>1229700</v>
      </c>
      <c r="F18" s="9">
        <f>VÄM!F8</f>
        <v>1570700</v>
      </c>
    </row>
    <row r="19" spans="1:7" x14ac:dyDescent="0.35">
      <c r="A19" s="8" t="s">
        <v>15</v>
      </c>
      <c r="B19" s="124">
        <f t="shared" si="0"/>
        <v>1324080</v>
      </c>
      <c r="C19" s="9">
        <f>Riigikantselei!C6</f>
        <v>0</v>
      </c>
      <c r="D19" s="9">
        <f>Riigikantselei!D6</f>
        <v>219600</v>
      </c>
      <c r="E19" s="9">
        <f>Riigikantselei!E6</f>
        <v>248000</v>
      </c>
      <c r="F19" s="9">
        <f>Riigikantselei!F6</f>
        <v>856480</v>
      </c>
      <c r="G19" s="157"/>
    </row>
    <row r="20" spans="1:7" x14ac:dyDescent="0.35">
      <c r="A20" s="7" t="s">
        <v>16</v>
      </c>
      <c r="B20" s="124">
        <f t="shared" si="0"/>
        <v>1665696</v>
      </c>
      <c r="C20" s="49">
        <f>ELVL!C9</f>
        <v>0</v>
      </c>
      <c r="D20" s="49">
        <f>ELVL!D9</f>
        <v>148101</v>
      </c>
      <c r="E20" s="49">
        <f>ELVL!E9</f>
        <v>691560</v>
      </c>
      <c r="F20" s="49">
        <f>ELVL!F9</f>
        <v>826035</v>
      </c>
    </row>
    <row r="21" spans="1:7" ht="25" customHeight="1" x14ac:dyDescent="0.35">
      <c r="A21" s="12"/>
      <c r="B21" s="12"/>
    </row>
    <row r="22" spans="1:7" x14ac:dyDescent="0.35">
      <c r="A22" s="13" t="s">
        <v>17</v>
      </c>
      <c r="B22" s="127" t="s">
        <v>6</v>
      </c>
      <c r="C22" s="14">
        <v>2023</v>
      </c>
      <c r="D22" s="14">
        <v>2024</v>
      </c>
      <c r="E22" s="14">
        <v>2025</v>
      </c>
      <c r="F22" s="14">
        <v>2026</v>
      </c>
    </row>
    <row r="23" spans="1:7" x14ac:dyDescent="0.35">
      <c r="A23" s="16" t="s">
        <v>6</v>
      </c>
      <c r="B23" s="126">
        <f>SUM(C23:F23)</f>
        <v>90697387.919999987</v>
      </c>
      <c r="C23" s="17">
        <f>SUM(C24:C27)</f>
        <v>335991.2</v>
      </c>
      <c r="D23" s="17">
        <f>SUM(D24:D27)</f>
        <v>9075903.4699999988</v>
      </c>
      <c r="E23" s="17">
        <f>SUM(E24:E27)</f>
        <v>38891477.850000001</v>
      </c>
      <c r="F23" s="17">
        <f>SUM(F24:F27)</f>
        <v>42394015.399999999</v>
      </c>
    </row>
    <row r="24" spans="1:7" ht="18.75" customHeight="1" x14ac:dyDescent="0.35">
      <c r="A24" s="15" t="s">
        <v>18</v>
      </c>
      <c r="B24" s="126">
        <f t="shared" ref="B24:B27" si="1">SUM(C24:F24)</f>
        <v>75928727.719999999</v>
      </c>
      <c r="C24" s="129">
        <f>SUM(HTM!C5+JDM!C5+KLIM!C5+KUM!C5+MKM!C5+RAM!C5+REM!C5+SIM!C5+SOM!C5+VÄM!C5+Riigikantselei!C5+ELVL!C5)</f>
        <v>224662</v>
      </c>
      <c r="D24" s="129">
        <f>SUM(HTM!D5+JDM!D5+KLIM!D5+KUM!D5+MKM!D5+RAM!D5+REM!D5+SIM!D5+SOM!D5+VÄM!D5+Riigikantselei!D5+ELVL!D5)</f>
        <v>5352574.47</v>
      </c>
      <c r="E24" s="129">
        <f>SUM(HTM!E5+JDM!E5+KLIM!E5+KUM!E5+MKM!E5+RAM!E5+REM!E5+SIM!E5+SOM!E5+VÄM!E5+Riigikantselei!E5+ELVL!E5)</f>
        <v>34082606.850000001</v>
      </c>
      <c r="F24" s="129">
        <f>SUM(HTM!F5+JDM!F5+KLIM!F5+KUM!F5+MKM!F5+RAM!F5+REM!F5+SIM!F5+SOM!F5+VÄM!F5+Riigikantselei!F5+ELVL!F5)</f>
        <v>36268884.399999999</v>
      </c>
    </row>
    <row r="25" spans="1:7" ht="16" customHeight="1" x14ac:dyDescent="0.35">
      <c r="A25" s="15" t="s">
        <v>19</v>
      </c>
      <c r="B25" s="126">
        <f t="shared" si="1"/>
        <v>1887829</v>
      </c>
      <c r="C25" s="129">
        <f>SUM(MKM!C6+RAM!C6+VÄM!C6+ELVL!C6)</f>
        <v>20873</v>
      </c>
      <c r="D25" s="129">
        <f>SUM(MKM!D6+RAM!D6+VÄM!D6+ELVL!D6)</f>
        <v>255026</v>
      </c>
      <c r="E25" s="129">
        <f>SUM(MKM!E6+RAM!E6+VÄM!E6+ELVL!E6)</f>
        <v>1085748</v>
      </c>
      <c r="F25" s="129">
        <f>SUM(MKM!F6+RAM!F6+VÄM!F6+ELVL!F6)</f>
        <v>526182</v>
      </c>
    </row>
    <row r="26" spans="1:7" ht="30.65" customHeight="1" x14ac:dyDescent="0.35">
      <c r="A26" s="15" t="s">
        <v>20</v>
      </c>
      <c r="B26" s="126">
        <f t="shared" si="1"/>
        <v>3910940.2</v>
      </c>
      <c r="C26" s="129">
        <f>SUM(MKM!C7+REM!C6+SOM!C6+VÄM!C7+ELVL!C7)</f>
        <v>43331.199999999997</v>
      </c>
      <c r="D26" s="129">
        <f>SUM(MKM!D7+REM!D6+SOM!D6+VÄM!D7+ELVL!D7)</f>
        <v>538458</v>
      </c>
      <c r="E26" s="129">
        <f>SUM(MKM!E7+REM!E6+SOM!E6+VÄM!E7+ELVL!E7)</f>
        <v>1923987</v>
      </c>
      <c r="F26" s="129">
        <f>SUM(MKM!F7+REM!F6+SOM!F6+VÄM!F7+ELVL!F7)</f>
        <v>1405164</v>
      </c>
    </row>
    <row r="27" spans="1:7" ht="30" customHeight="1" x14ac:dyDescent="0.35">
      <c r="A27" s="15" t="s">
        <v>21</v>
      </c>
      <c r="B27" s="126">
        <f t="shared" si="1"/>
        <v>8969891</v>
      </c>
      <c r="C27" s="154">
        <f>SUM(KLIM!C6+KUM!C6+MKM!C8+RAM!C7+SIM!C6+SOM!C7+ELVL!C8)</f>
        <v>47125</v>
      </c>
      <c r="D27" s="154">
        <f>SUM(KLIM!D6+KUM!D6+MKM!D8+RAM!D7+SIM!D6+SOM!D7+ELVL!D8)</f>
        <v>2929845</v>
      </c>
      <c r="E27" s="154">
        <f>SUM(KLIM!E6+KUM!E6+MKM!E8+RAM!E7+SIM!E6+SOM!E7+ELVL!E8)</f>
        <v>1799136</v>
      </c>
      <c r="F27" s="154">
        <f>SUM(KLIM!F6+KUM!F6+MKM!F8+RAM!F7+SIM!F6+SOM!F7+ELVL!F8)</f>
        <v>4193785</v>
      </c>
    </row>
    <row r="28" spans="1:7" ht="14.65" customHeight="1" x14ac:dyDescent="0.35">
      <c r="A28" s="16" t="s">
        <v>78</v>
      </c>
      <c r="B28" s="153">
        <f>SUM(C23:F23)</f>
        <v>90697387.919999987</v>
      </c>
      <c r="C28" s="156"/>
      <c r="D28" s="156"/>
      <c r="E28" s="156"/>
      <c r="F28" s="156"/>
    </row>
    <row r="29" spans="1:7" x14ac:dyDescent="0.35">
      <c r="A29" s="16" t="s">
        <v>79</v>
      </c>
      <c r="B29" s="153">
        <f>SUM(B30-B28)</f>
        <v>8849913.5100000203</v>
      </c>
      <c r="C29" s="155"/>
      <c r="D29" s="155"/>
      <c r="E29" s="155"/>
      <c r="F29" s="155"/>
    </row>
    <row r="30" spans="1:7" x14ac:dyDescent="0.35">
      <c r="A30" s="16" t="s">
        <v>22</v>
      </c>
      <c r="B30" s="153">
        <f>100000000-5452698.57+5000000</f>
        <v>99547301.430000007</v>
      </c>
      <c r="C30" s="155"/>
      <c r="D30" s="155"/>
      <c r="E30" s="155"/>
      <c r="F30" s="155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99563-4B28-4C13-91D8-D2359CB40B0B}">
  <sheetPr>
    <pageSetUpPr fitToPage="1"/>
  </sheetPr>
  <dimension ref="A2:M21"/>
  <sheetViews>
    <sheetView topLeftCell="A3" workbookViewId="0">
      <selection activeCell="I19" sqref="I19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5.453125" style="12" customWidth="1"/>
    <col min="13" max="16384" width="8.7265625" style="12"/>
  </cols>
  <sheetData>
    <row r="2" spans="1:13" ht="15" thickBot="1" x14ac:dyDescent="0.4"/>
    <row r="3" spans="1:13" ht="190.15" customHeight="1" thickBot="1" x14ac:dyDescent="0.4">
      <c r="A3" s="45" t="s">
        <v>61</v>
      </c>
      <c r="B3" s="45" t="s">
        <v>6</v>
      </c>
      <c r="C3" s="55">
        <v>2023</v>
      </c>
      <c r="D3" s="55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62</v>
      </c>
      <c r="B4" s="51"/>
      <c r="C4" s="57"/>
      <c r="D4" s="58"/>
      <c r="E4" s="58"/>
      <c r="F4" s="58"/>
      <c r="M4" s="59"/>
    </row>
    <row r="5" spans="1:13" ht="29" x14ac:dyDescent="0.35">
      <c r="A5" s="50" t="s">
        <v>18</v>
      </c>
      <c r="B5" s="107">
        <f>SUM(C5:F5)</f>
        <v>16330278</v>
      </c>
      <c r="C5" s="82">
        <v>0</v>
      </c>
      <c r="D5" s="83">
        <v>2015134</v>
      </c>
      <c r="E5" s="83">
        <v>9227918</v>
      </c>
      <c r="F5" s="83">
        <v>5087226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x14ac:dyDescent="0.35">
      <c r="A6" s="50" t="s">
        <v>54</v>
      </c>
      <c r="B6" s="107">
        <f>SUM(C6:F6)</f>
        <v>478814</v>
      </c>
      <c r="C6" s="131">
        <f>9323+9323</f>
        <v>18646</v>
      </c>
      <c r="D6" s="132">
        <v>115585</v>
      </c>
      <c r="E6" s="132">
        <v>264303</v>
      </c>
      <c r="F6" s="132">
        <v>80280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ht="15" thickBot="1" x14ac:dyDescent="0.4">
      <c r="A7" s="50" t="s">
        <v>49</v>
      </c>
      <c r="B7" s="107">
        <f>SUM(C7:F7)</f>
        <v>530075</v>
      </c>
      <c r="C7" s="60">
        <v>0</v>
      </c>
      <c r="D7" s="61">
        <v>83115</v>
      </c>
      <c r="E7" s="61">
        <v>293210</v>
      </c>
      <c r="F7" s="61">
        <v>153750</v>
      </c>
      <c r="G7" s="62" t="s">
        <v>30</v>
      </c>
      <c r="H7" s="62" t="s">
        <v>30</v>
      </c>
      <c r="I7" s="62" t="s">
        <v>30</v>
      </c>
      <c r="J7" s="62" t="s">
        <v>30</v>
      </c>
      <c r="K7" s="62" t="s">
        <v>30</v>
      </c>
      <c r="L7" s="62" t="s">
        <v>30</v>
      </c>
      <c r="M7" s="63" t="s">
        <v>30</v>
      </c>
    </row>
    <row r="8" spans="1:13" ht="15" thickBot="1" x14ac:dyDescent="0.4">
      <c r="A8" s="84" t="s">
        <v>31</v>
      </c>
      <c r="B8" s="119">
        <f>SUM(C8:F8)</f>
        <v>17339167</v>
      </c>
      <c r="C8" s="85">
        <f>SUM(C5:C7)</f>
        <v>18646</v>
      </c>
      <c r="D8" s="86">
        <f>SUM(D5:D7)</f>
        <v>2213834</v>
      </c>
      <c r="E8" s="86">
        <f>SUM(E5:E7)</f>
        <v>9785431</v>
      </c>
      <c r="F8" s="86">
        <f>SUM(F5:F7)</f>
        <v>5321256</v>
      </c>
      <c r="G8" s="87"/>
      <c r="H8" s="87"/>
      <c r="I8" s="87"/>
      <c r="J8" s="87"/>
      <c r="K8" s="87"/>
      <c r="L8" s="87"/>
      <c r="M8" s="88"/>
    </row>
    <row r="9" spans="1:13" ht="15" thickBot="1" x14ac:dyDescent="0.4"/>
    <row r="10" spans="1:13" ht="14.5" customHeight="1" x14ac:dyDescent="0.35">
      <c r="A10" s="1" t="s">
        <v>32</v>
      </c>
      <c r="B10" s="174" t="s">
        <v>69</v>
      </c>
      <c r="C10" s="175"/>
      <c r="D10" s="175"/>
      <c r="E10" s="175"/>
      <c r="F10" s="175"/>
      <c r="G10" s="175"/>
      <c r="H10" s="176"/>
    </row>
    <row r="11" spans="1:13" ht="29" x14ac:dyDescent="0.35">
      <c r="A11" s="2" t="s">
        <v>34</v>
      </c>
      <c r="B11" s="133" t="s">
        <v>35</v>
      </c>
      <c r="C11" s="134" t="s">
        <v>36</v>
      </c>
      <c r="D11" s="134" t="s">
        <v>37</v>
      </c>
      <c r="E11" s="134" t="s">
        <v>38</v>
      </c>
      <c r="F11" s="134" t="s">
        <v>39</v>
      </c>
      <c r="G11" s="134" t="s">
        <v>40</v>
      </c>
      <c r="H11" s="135" t="s">
        <v>71</v>
      </c>
      <c r="I11" s="144"/>
    </row>
    <row r="12" spans="1:13" ht="15" thickBot="1" x14ac:dyDescent="0.4">
      <c r="A12" s="3" t="s">
        <v>41</v>
      </c>
      <c r="B12" s="136">
        <v>0</v>
      </c>
      <c r="C12" s="136">
        <v>0</v>
      </c>
      <c r="D12" s="136">
        <v>10000</v>
      </c>
      <c r="E12" s="136">
        <v>1220000</v>
      </c>
      <c r="F12" s="136">
        <v>0</v>
      </c>
      <c r="G12" s="136">
        <v>0</v>
      </c>
      <c r="H12" s="137">
        <v>1220000</v>
      </c>
      <c r="I12" s="145"/>
    </row>
    <row r="13" spans="1:13" ht="14.5" customHeight="1" x14ac:dyDescent="0.35">
      <c r="A13" s="1" t="s">
        <v>42</v>
      </c>
      <c r="B13" s="174" t="s">
        <v>43</v>
      </c>
      <c r="C13" s="175"/>
      <c r="D13" s="175"/>
      <c r="E13" s="175"/>
      <c r="F13" s="175"/>
      <c r="G13" s="175"/>
      <c r="H13" s="176"/>
    </row>
    <row r="14" spans="1:13" ht="29" x14ac:dyDescent="0.35">
      <c r="A14" s="2" t="s">
        <v>34</v>
      </c>
      <c r="B14" s="133" t="s">
        <v>35</v>
      </c>
      <c r="C14" s="134" t="s">
        <v>36</v>
      </c>
      <c r="D14" s="134" t="s">
        <v>37</v>
      </c>
      <c r="E14" s="134" t="s">
        <v>38</v>
      </c>
      <c r="F14" s="134" t="s">
        <v>39</v>
      </c>
      <c r="G14" s="134" t="s">
        <v>40</v>
      </c>
      <c r="H14" s="135" t="s">
        <v>71</v>
      </c>
      <c r="I14" s="144"/>
    </row>
    <row r="15" spans="1:13" ht="15" thickBot="1" x14ac:dyDescent="0.4">
      <c r="A15" s="3" t="s">
        <v>41</v>
      </c>
      <c r="B15" s="136">
        <v>0</v>
      </c>
      <c r="C15" s="136">
        <v>0</v>
      </c>
      <c r="D15" s="136">
        <v>4</v>
      </c>
      <c r="E15" s="136">
        <v>9</v>
      </c>
      <c r="F15" s="136">
        <v>10</v>
      </c>
      <c r="G15" s="136">
        <v>10</v>
      </c>
      <c r="H15" s="137">
        <v>10</v>
      </c>
      <c r="I15" s="145"/>
    </row>
    <row r="16" spans="1:13" ht="29.5" customHeight="1" x14ac:dyDescent="0.35">
      <c r="A16" s="1" t="s">
        <v>42</v>
      </c>
      <c r="B16" s="174" t="s">
        <v>68</v>
      </c>
      <c r="C16" s="175"/>
      <c r="D16" s="175"/>
      <c r="E16" s="175"/>
      <c r="F16" s="175"/>
      <c r="G16" s="175"/>
      <c r="H16" s="176"/>
    </row>
    <row r="17" spans="1:9" ht="29" x14ac:dyDescent="0.35">
      <c r="A17" s="2" t="s">
        <v>34</v>
      </c>
      <c r="B17" s="133" t="s">
        <v>35</v>
      </c>
      <c r="C17" s="134" t="s">
        <v>36</v>
      </c>
      <c r="D17" s="134" t="s">
        <v>37</v>
      </c>
      <c r="E17" s="134" t="s">
        <v>38</v>
      </c>
      <c r="F17" s="134" t="s">
        <v>39</v>
      </c>
      <c r="G17" s="134" t="s">
        <v>40</v>
      </c>
      <c r="H17" s="135" t="s">
        <v>71</v>
      </c>
      <c r="I17" s="144"/>
    </row>
    <row r="18" spans="1:9" ht="15" thickBot="1" x14ac:dyDescent="0.4">
      <c r="A18" s="141" t="s">
        <v>41</v>
      </c>
      <c r="B18" s="142">
        <v>0</v>
      </c>
      <c r="C18" s="142">
        <v>3</v>
      </c>
      <c r="D18" s="142">
        <v>3</v>
      </c>
      <c r="E18" s="142">
        <v>4</v>
      </c>
      <c r="F18" s="142">
        <v>4</v>
      </c>
      <c r="G18" s="142">
        <v>4</v>
      </c>
      <c r="H18" s="143">
        <v>4</v>
      </c>
      <c r="I18" s="145"/>
    </row>
    <row r="19" spans="1:9" ht="29.15" customHeight="1" x14ac:dyDescent="0.35">
      <c r="A19" s="149" t="s">
        <v>45</v>
      </c>
      <c r="B19" s="174" t="s">
        <v>46</v>
      </c>
      <c r="C19" s="175"/>
      <c r="D19" s="175"/>
      <c r="E19" s="175"/>
      <c r="F19" s="175"/>
      <c r="G19" s="175"/>
      <c r="H19" s="176"/>
    </row>
    <row r="20" spans="1:9" ht="29" x14ac:dyDescent="0.35">
      <c r="A20" s="2" t="s">
        <v>34</v>
      </c>
      <c r="B20" s="133" t="s">
        <v>35</v>
      </c>
      <c r="C20" s="134" t="s">
        <v>36</v>
      </c>
      <c r="D20" s="134" t="s">
        <v>37</v>
      </c>
      <c r="E20" s="134" t="s">
        <v>38</v>
      </c>
      <c r="F20" s="134" t="s">
        <v>39</v>
      </c>
      <c r="G20" s="134" t="s">
        <v>40</v>
      </c>
      <c r="H20" s="135" t="s">
        <v>71</v>
      </c>
      <c r="I20" s="144"/>
    </row>
    <row r="21" spans="1:9" ht="15" thickBot="1" x14ac:dyDescent="0.4">
      <c r="A21" s="3" t="s">
        <v>41</v>
      </c>
      <c r="B21" s="147">
        <v>69</v>
      </c>
      <c r="C21" s="147">
        <v>78</v>
      </c>
      <c r="D21" s="147">
        <v>80</v>
      </c>
      <c r="E21" s="147">
        <v>80</v>
      </c>
      <c r="F21" s="147">
        <v>80</v>
      </c>
      <c r="G21" s="147">
        <v>80</v>
      </c>
      <c r="H21" s="148">
        <v>80</v>
      </c>
      <c r="I21" s="146"/>
    </row>
  </sheetData>
  <mergeCells count="4">
    <mergeCell ref="B10:H10"/>
    <mergeCell ref="B13:H13"/>
    <mergeCell ref="B16:H16"/>
    <mergeCell ref="B19:H19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09B7-014F-4AA9-BCA6-1333A2A44F91}">
  <sheetPr>
    <pageSetUpPr fitToPage="1"/>
  </sheetPr>
  <dimension ref="A2:M21"/>
  <sheetViews>
    <sheetView workbookViewId="0">
      <selection activeCell="F25" sqref="F25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6" width="14.45312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6.54296875" style="12" customWidth="1"/>
    <col min="13" max="16384" width="8.7265625" style="12"/>
  </cols>
  <sheetData>
    <row r="2" spans="1:13" ht="15" thickBot="1" x14ac:dyDescent="0.4"/>
    <row r="3" spans="1:13" ht="199.5" customHeight="1" thickBot="1" x14ac:dyDescent="0.4">
      <c r="A3" s="45" t="s">
        <v>63</v>
      </c>
      <c r="B3" s="45" t="s">
        <v>6</v>
      </c>
      <c r="C3" s="55">
        <v>2023</v>
      </c>
      <c r="D3" s="56">
        <v>2024</v>
      </c>
      <c r="E3" s="56">
        <v>2025</v>
      </c>
      <c r="F3" s="56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64</v>
      </c>
      <c r="B4" s="51"/>
      <c r="C4" s="57"/>
      <c r="D4" s="58"/>
      <c r="E4" s="58"/>
      <c r="F4" s="58"/>
      <c r="M4" s="59"/>
    </row>
    <row r="5" spans="1:13" ht="29" x14ac:dyDescent="0.35">
      <c r="A5" s="50" t="s">
        <v>18</v>
      </c>
      <c r="B5" s="107">
        <f>SUM(C5:F5)</f>
        <v>2446973</v>
      </c>
      <c r="C5" s="60">
        <v>0</v>
      </c>
      <c r="D5" s="61">
        <v>70373</v>
      </c>
      <c r="E5" s="101">
        <v>983700</v>
      </c>
      <c r="F5" s="101">
        <v>1392900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29" x14ac:dyDescent="0.35">
      <c r="A6" s="108" t="s">
        <v>19</v>
      </c>
      <c r="B6" s="107">
        <f>SUM(C6:F6)</f>
        <v>186000</v>
      </c>
      <c r="C6" s="90">
        <v>0</v>
      </c>
      <c r="D6" s="164">
        <v>0</v>
      </c>
      <c r="E6" s="165">
        <v>117800</v>
      </c>
      <c r="F6" s="165">
        <v>68200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2" t="s">
        <v>30</v>
      </c>
    </row>
    <row r="7" spans="1:13" ht="15" thickBot="1" x14ac:dyDescent="0.4">
      <c r="A7" s="53" t="s">
        <v>54</v>
      </c>
      <c r="B7" s="106">
        <f>SUM(C7:F7)</f>
        <v>277295</v>
      </c>
      <c r="C7" s="64">
        <v>0</v>
      </c>
      <c r="D7" s="65">
        <v>39495</v>
      </c>
      <c r="E7" s="65">
        <v>128200</v>
      </c>
      <c r="F7" s="65">
        <v>109600</v>
      </c>
      <c r="G7" s="62" t="s">
        <v>30</v>
      </c>
      <c r="H7" s="62" t="s">
        <v>30</v>
      </c>
      <c r="I7" s="62" t="s">
        <v>30</v>
      </c>
      <c r="J7" s="62" t="s">
        <v>30</v>
      </c>
      <c r="K7" s="62" t="s">
        <v>30</v>
      </c>
      <c r="L7" s="62" t="s">
        <v>30</v>
      </c>
      <c r="M7" s="63" t="s">
        <v>30</v>
      </c>
    </row>
    <row r="8" spans="1:13" ht="15" thickBot="1" x14ac:dyDescent="0.4">
      <c r="A8" s="54" t="s">
        <v>31</v>
      </c>
      <c r="B8" s="112">
        <f>SUM(C8:F8)</f>
        <v>2910268</v>
      </c>
      <c r="C8" s="66">
        <f>SUM(C5:C7)</f>
        <v>0</v>
      </c>
      <c r="D8" s="67">
        <f>SUM(D5:D7)</f>
        <v>109868</v>
      </c>
      <c r="E8" s="67">
        <f>SUM(E5:E7)</f>
        <v>1229700</v>
      </c>
      <c r="F8" s="67">
        <f>SUM(F5:F7)</f>
        <v>1570700</v>
      </c>
      <c r="G8" s="68"/>
      <c r="H8" s="69"/>
      <c r="I8" s="69"/>
      <c r="J8" s="69"/>
      <c r="K8" s="69"/>
      <c r="L8" s="69"/>
      <c r="M8" s="70"/>
    </row>
    <row r="9" spans="1:13" ht="15" thickBot="1" x14ac:dyDescent="0.4"/>
    <row r="10" spans="1:13" ht="14.5" customHeight="1" x14ac:dyDescent="0.35">
      <c r="A10" s="1" t="s">
        <v>32</v>
      </c>
      <c r="B10" s="174" t="s">
        <v>69</v>
      </c>
      <c r="C10" s="175"/>
      <c r="D10" s="175"/>
      <c r="E10" s="175"/>
      <c r="F10" s="175"/>
      <c r="G10" s="175"/>
      <c r="H10" s="176"/>
    </row>
    <row r="11" spans="1:13" ht="29" x14ac:dyDescent="0.35">
      <c r="A11" s="2" t="s">
        <v>34</v>
      </c>
      <c r="B11" s="133" t="s">
        <v>35</v>
      </c>
      <c r="C11" s="134" t="s">
        <v>36</v>
      </c>
      <c r="D11" s="134" t="s">
        <v>37</v>
      </c>
      <c r="E11" s="134" t="s">
        <v>38</v>
      </c>
      <c r="F11" s="134" t="s">
        <v>39</v>
      </c>
      <c r="G11" s="134" t="s">
        <v>40</v>
      </c>
      <c r="H11" s="135" t="s">
        <v>71</v>
      </c>
      <c r="I11" s="144"/>
    </row>
    <row r="12" spans="1:13" ht="15" thickBot="1" x14ac:dyDescent="0.4">
      <c r="A12" s="3" t="s">
        <v>41</v>
      </c>
      <c r="B12" s="136">
        <v>0</v>
      </c>
      <c r="C12" s="136">
        <v>0</v>
      </c>
      <c r="D12" s="136">
        <v>0</v>
      </c>
      <c r="E12" s="136">
        <v>0</v>
      </c>
      <c r="F12" s="136">
        <v>90000</v>
      </c>
      <c r="G12" s="136">
        <v>0</v>
      </c>
      <c r="H12" s="137">
        <v>90000</v>
      </c>
      <c r="I12" s="145"/>
    </row>
    <row r="13" spans="1:13" ht="14.5" customHeight="1" x14ac:dyDescent="0.35">
      <c r="A13" s="1" t="s">
        <v>42</v>
      </c>
      <c r="B13" s="174" t="s">
        <v>43</v>
      </c>
      <c r="C13" s="175"/>
      <c r="D13" s="175"/>
      <c r="E13" s="175"/>
      <c r="F13" s="175"/>
      <c r="G13" s="175"/>
      <c r="H13" s="176"/>
    </row>
    <row r="14" spans="1:13" ht="29" x14ac:dyDescent="0.35">
      <c r="A14" s="2" t="s">
        <v>34</v>
      </c>
      <c r="B14" s="133" t="s">
        <v>35</v>
      </c>
      <c r="C14" s="134" t="s">
        <v>36</v>
      </c>
      <c r="D14" s="134" t="s">
        <v>37</v>
      </c>
      <c r="E14" s="134" t="s">
        <v>38</v>
      </c>
      <c r="F14" s="134" t="s">
        <v>39</v>
      </c>
      <c r="G14" s="134" t="s">
        <v>40</v>
      </c>
      <c r="H14" s="135" t="s">
        <v>71</v>
      </c>
      <c r="I14" s="144"/>
    </row>
    <row r="15" spans="1:13" ht="15" thickBot="1" x14ac:dyDescent="0.4">
      <c r="A15" s="3" t="s">
        <v>41</v>
      </c>
      <c r="B15" s="136">
        <v>0</v>
      </c>
      <c r="C15" s="136">
        <v>0</v>
      </c>
      <c r="D15" s="136">
        <v>0</v>
      </c>
      <c r="E15" s="136">
        <v>0</v>
      </c>
      <c r="F15" s="136">
        <v>3</v>
      </c>
      <c r="G15" s="136">
        <v>0</v>
      </c>
      <c r="H15" s="137">
        <v>3</v>
      </c>
      <c r="I15" s="145"/>
    </row>
    <row r="16" spans="1:13" ht="29.15" customHeight="1" x14ac:dyDescent="0.35">
      <c r="A16" s="1" t="s">
        <v>42</v>
      </c>
      <c r="B16" s="174" t="s">
        <v>68</v>
      </c>
      <c r="C16" s="175"/>
      <c r="D16" s="175"/>
      <c r="E16" s="175"/>
      <c r="F16" s="175"/>
      <c r="G16" s="175"/>
      <c r="H16" s="176"/>
    </row>
    <row r="17" spans="1:9" ht="29" x14ac:dyDescent="0.35">
      <c r="A17" s="2" t="s">
        <v>34</v>
      </c>
      <c r="B17" s="133" t="s">
        <v>35</v>
      </c>
      <c r="C17" s="134" t="s">
        <v>36</v>
      </c>
      <c r="D17" s="134" t="s">
        <v>37</v>
      </c>
      <c r="E17" s="134" t="s">
        <v>38</v>
      </c>
      <c r="F17" s="134" t="s">
        <v>39</v>
      </c>
      <c r="G17" s="134" t="s">
        <v>40</v>
      </c>
      <c r="H17" s="135" t="s">
        <v>71</v>
      </c>
      <c r="I17" s="144"/>
    </row>
    <row r="18" spans="1:9" ht="15" thickBot="1" x14ac:dyDescent="0.4">
      <c r="A18" s="141" t="s">
        <v>41</v>
      </c>
      <c r="B18" s="142">
        <v>0</v>
      </c>
      <c r="C18" s="142">
        <v>0</v>
      </c>
      <c r="D18" s="142">
        <v>1</v>
      </c>
      <c r="E18" s="142">
        <v>0</v>
      </c>
      <c r="F18" s="142">
        <v>0</v>
      </c>
      <c r="G18" s="142">
        <v>0</v>
      </c>
      <c r="H18" s="143">
        <v>1</v>
      </c>
      <c r="I18" s="145"/>
    </row>
    <row r="19" spans="1:9" ht="29.15" customHeight="1" x14ac:dyDescent="0.35">
      <c r="A19" s="149" t="s">
        <v>45</v>
      </c>
      <c r="B19" s="174" t="s">
        <v>46</v>
      </c>
      <c r="C19" s="175"/>
      <c r="D19" s="175"/>
      <c r="E19" s="175"/>
      <c r="F19" s="175"/>
      <c r="G19" s="175"/>
      <c r="H19" s="176"/>
    </row>
    <row r="20" spans="1:9" ht="29" x14ac:dyDescent="0.35">
      <c r="A20" s="2" t="s">
        <v>34</v>
      </c>
      <c r="B20" s="133" t="s">
        <v>35</v>
      </c>
      <c r="C20" s="134" t="s">
        <v>36</v>
      </c>
      <c r="D20" s="134" t="s">
        <v>37</v>
      </c>
      <c r="E20" s="134" t="s">
        <v>38</v>
      </c>
      <c r="F20" s="134" t="s">
        <v>39</v>
      </c>
      <c r="G20" s="134" t="s">
        <v>40</v>
      </c>
      <c r="H20" s="135" t="s">
        <v>71</v>
      </c>
      <c r="I20" s="144"/>
    </row>
    <row r="21" spans="1:9" ht="15" thickBot="1" x14ac:dyDescent="0.4">
      <c r="A21" s="3" t="s">
        <v>41</v>
      </c>
      <c r="B21" s="147">
        <v>0</v>
      </c>
      <c r="C21" s="147">
        <v>0</v>
      </c>
      <c r="D21" s="147">
        <v>0</v>
      </c>
      <c r="E21" s="147">
        <v>0</v>
      </c>
      <c r="F21" s="147">
        <v>0</v>
      </c>
      <c r="G21" s="147">
        <v>0</v>
      </c>
      <c r="H21" s="148">
        <v>90</v>
      </c>
      <c r="I21" s="146"/>
    </row>
  </sheetData>
  <mergeCells count="4">
    <mergeCell ref="B10:H10"/>
    <mergeCell ref="B13:H13"/>
    <mergeCell ref="B16:H16"/>
    <mergeCell ref="B19:H19"/>
  </mergeCells>
  <pageMargins left="0.25" right="0.25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A22E-72DB-42F1-8B95-176DB77ED828}">
  <sheetPr>
    <pageSetUpPr fitToPage="1"/>
  </sheetPr>
  <dimension ref="A2:M19"/>
  <sheetViews>
    <sheetView workbookViewId="0">
      <selection activeCell="I10" sqref="I10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6" width="15.0898437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7.1796875" style="12" customWidth="1"/>
    <col min="13" max="16384" width="8.7265625" style="12"/>
  </cols>
  <sheetData>
    <row r="2" spans="1:13" ht="15" thickBot="1" x14ac:dyDescent="0.4"/>
    <row r="3" spans="1:13" ht="190.15" customHeight="1" thickBot="1" x14ac:dyDescent="0.4">
      <c r="A3" s="45" t="s">
        <v>65</v>
      </c>
      <c r="B3" s="45" t="s">
        <v>6</v>
      </c>
      <c r="C3" s="55">
        <v>2023</v>
      </c>
      <c r="D3" s="55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15</v>
      </c>
      <c r="B4" s="51"/>
      <c r="C4" s="57"/>
      <c r="D4" s="58"/>
      <c r="E4" s="58"/>
      <c r="F4" s="58"/>
      <c r="M4" s="59"/>
    </row>
    <row r="5" spans="1:13" ht="29.5" thickBot="1" x14ac:dyDescent="0.4">
      <c r="A5" s="53" t="s">
        <v>18</v>
      </c>
      <c r="B5" s="106">
        <f>SUM(C5:F5)</f>
        <v>1324080</v>
      </c>
      <c r="C5" s="64">
        <v>0</v>
      </c>
      <c r="D5" s="65">
        <v>219600</v>
      </c>
      <c r="E5" s="65">
        <v>248000</v>
      </c>
      <c r="F5" s="65">
        <v>856480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54" t="s">
        <v>31</v>
      </c>
      <c r="B6" s="112">
        <f>SUM(C6:F6)</f>
        <v>1324080</v>
      </c>
      <c r="C6" s="66">
        <f>SUM(C5)</f>
        <v>0</v>
      </c>
      <c r="D6" s="67">
        <f>SUM(D5)</f>
        <v>219600</v>
      </c>
      <c r="E6" s="67">
        <f>SUM(E5)</f>
        <v>248000</v>
      </c>
      <c r="F6" s="67">
        <f>SUM(F5)</f>
        <v>856480</v>
      </c>
      <c r="G6" s="68"/>
      <c r="H6" s="69"/>
      <c r="I6" s="69"/>
      <c r="J6" s="69"/>
      <c r="K6" s="69"/>
      <c r="L6" s="69"/>
      <c r="M6" s="70"/>
    </row>
    <row r="7" spans="1:13" ht="15" thickBot="1" x14ac:dyDescent="0.4"/>
    <row r="8" spans="1:13" x14ac:dyDescent="0.35">
      <c r="A8" s="1" t="s">
        <v>32</v>
      </c>
      <c r="B8" s="174" t="s">
        <v>69</v>
      </c>
      <c r="C8" s="175"/>
      <c r="D8" s="175"/>
      <c r="E8" s="175"/>
      <c r="F8" s="175"/>
      <c r="G8" s="175"/>
      <c r="H8" s="176"/>
    </row>
    <row r="9" spans="1:13" ht="29" x14ac:dyDescent="0.35">
      <c r="A9" s="2" t="s">
        <v>34</v>
      </c>
      <c r="B9" s="133" t="s">
        <v>35</v>
      </c>
      <c r="C9" s="134" t="s">
        <v>36</v>
      </c>
      <c r="D9" s="134" t="s">
        <v>37</v>
      </c>
      <c r="E9" s="134" t="s">
        <v>38</v>
      </c>
      <c r="F9" s="134" t="s">
        <v>39</v>
      </c>
      <c r="G9" s="134" t="s">
        <v>40</v>
      </c>
      <c r="H9" s="135" t="s">
        <v>71</v>
      </c>
    </row>
    <row r="10" spans="1:13" ht="15" thickBot="1" x14ac:dyDescent="0.4">
      <c r="A10" s="3" t="s">
        <v>41</v>
      </c>
      <c r="B10" s="136">
        <v>0</v>
      </c>
      <c r="C10" s="136">
        <v>0</v>
      </c>
      <c r="D10" s="136">
        <v>400</v>
      </c>
      <c r="E10" s="136">
        <v>0</v>
      </c>
      <c r="F10" s="136">
        <v>0</v>
      </c>
      <c r="G10" s="136">
        <v>0</v>
      </c>
      <c r="H10" s="137">
        <v>3800</v>
      </c>
    </row>
    <row r="11" spans="1:13" x14ac:dyDescent="0.35">
      <c r="A11" s="1" t="s">
        <v>42</v>
      </c>
      <c r="B11" s="174" t="s">
        <v>43</v>
      </c>
      <c r="C11" s="175"/>
      <c r="D11" s="175"/>
      <c r="E11" s="175"/>
      <c r="F11" s="175"/>
      <c r="G11" s="175"/>
      <c r="H11" s="176"/>
    </row>
    <row r="12" spans="1:13" ht="29" x14ac:dyDescent="0.35">
      <c r="A12" s="2" t="s">
        <v>34</v>
      </c>
      <c r="B12" s="133" t="s">
        <v>35</v>
      </c>
      <c r="C12" s="134" t="s">
        <v>36</v>
      </c>
      <c r="D12" s="134" t="s">
        <v>37</v>
      </c>
      <c r="E12" s="134" t="s">
        <v>38</v>
      </c>
      <c r="F12" s="134" t="s">
        <v>39</v>
      </c>
      <c r="G12" s="134" t="s">
        <v>40</v>
      </c>
      <c r="H12" s="135" t="s">
        <v>71</v>
      </c>
    </row>
    <row r="13" spans="1:13" ht="15" thickBot="1" x14ac:dyDescent="0.4">
      <c r="A13" s="3" t="s">
        <v>41</v>
      </c>
      <c r="B13" s="136">
        <v>0</v>
      </c>
      <c r="C13" s="136">
        <v>0</v>
      </c>
      <c r="D13" s="136">
        <v>0</v>
      </c>
      <c r="E13" s="136">
        <v>0</v>
      </c>
      <c r="F13" s="136">
        <v>0</v>
      </c>
      <c r="G13" s="136">
        <v>0</v>
      </c>
      <c r="H13" s="137">
        <v>9</v>
      </c>
    </row>
    <row r="14" spans="1:13" x14ac:dyDescent="0.35">
      <c r="A14" s="1" t="s">
        <v>42</v>
      </c>
      <c r="B14" s="174" t="s">
        <v>68</v>
      </c>
      <c r="C14" s="175"/>
      <c r="D14" s="175"/>
      <c r="E14" s="175"/>
      <c r="F14" s="175"/>
      <c r="G14" s="175"/>
      <c r="H14" s="176"/>
    </row>
    <row r="15" spans="1:13" ht="29" x14ac:dyDescent="0.35">
      <c r="A15" s="2" t="s">
        <v>34</v>
      </c>
      <c r="B15" s="133" t="s">
        <v>35</v>
      </c>
      <c r="C15" s="134" t="s">
        <v>36</v>
      </c>
      <c r="D15" s="134" t="s">
        <v>37</v>
      </c>
      <c r="E15" s="134" t="s">
        <v>38</v>
      </c>
      <c r="F15" s="134" t="s">
        <v>39</v>
      </c>
      <c r="G15" s="134" t="s">
        <v>40</v>
      </c>
      <c r="H15" s="135" t="s">
        <v>71</v>
      </c>
    </row>
    <row r="16" spans="1:13" ht="15" thickBot="1" x14ac:dyDescent="0.4">
      <c r="A16" s="141" t="s">
        <v>41</v>
      </c>
      <c r="B16" s="142">
        <v>0</v>
      </c>
      <c r="C16" s="142">
        <v>0</v>
      </c>
      <c r="D16" s="142">
        <v>0</v>
      </c>
      <c r="E16" s="142">
        <v>0</v>
      </c>
      <c r="F16" s="142">
        <v>0</v>
      </c>
      <c r="G16" s="142">
        <v>0</v>
      </c>
      <c r="H16" s="143">
        <v>1</v>
      </c>
    </row>
    <row r="17" spans="1:8" ht="29" x14ac:dyDescent="0.35">
      <c r="A17" s="149" t="s">
        <v>45</v>
      </c>
      <c r="B17" s="174" t="s">
        <v>46</v>
      </c>
      <c r="C17" s="175"/>
      <c r="D17" s="175"/>
      <c r="E17" s="175"/>
      <c r="F17" s="175"/>
      <c r="G17" s="175"/>
      <c r="H17" s="176"/>
    </row>
    <row r="18" spans="1:8" ht="29" x14ac:dyDescent="0.35">
      <c r="A18" s="2" t="s">
        <v>34</v>
      </c>
      <c r="B18" s="133" t="s">
        <v>35</v>
      </c>
      <c r="C18" s="134" t="s">
        <v>36</v>
      </c>
      <c r="D18" s="134" t="s">
        <v>37</v>
      </c>
      <c r="E18" s="134" t="s">
        <v>38</v>
      </c>
      <c r="F18" s="134" t="s">
        <v>39</v>
      </c>
      <c r="G18" s="134" t="s">
        <v>40</v>
      </c>
      <c r="H18" s="135" t="s">
        <v>71</v>
      </c>
    </row>
    <row r="19" spans="1:8" ht="15" thickBot="1" x14ac:dyDescent="0.4">
      <c r="A19" s="3" t="s">
        <v>41</v>
      </c>
      <c r="B19" s="147">
        <v>70</v>
      </c>
      <c r="C19" s="147">
        <v>0</v>
      </c>
      <c r="D19" s="147">
        <v>0</v>
      </c>
      <c r="E19" s="147">
        <v>0</v>
      </c>
      <c r="F19" s="147">
        <v>0</v>
      </c>
      <c r="G19" s="147">
        <v>0</v>
      </c>
      <c r="H19" s="148">
        <v>90</v>
      </c>
    </row>
  </sheetData>
  <mergeCells count="4">
    <mergeCell ref="B8:H8"/>
    <mergeCell ref="B11:H11"/>
    <mergeCell ref="B14:H14"/>
    <mergeCell ref="B17:H17"/>
  </mergeCells>
  <pageMargins left="0.25" right="0.25" top="0.75" bottom="0.75" header="0.3" footer="0.3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F25B-F633-400A-BB05-6846362483C1}">
  <sheetPr>
    <pageSetUpPr fitToPage="1"/>
  </sheetPr>
  <dimension ref="A2:M22"/>
  <sheetViews>
    <sheetView workbookViewId="0">
      <selection activeCell="D32" sqref="D32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12" width="18" style="12" customWidth="1"/>
    <col min="13" max="16384" width="8.7265625" style="12"/>
  </cols>
  <sheetData>
    <row r="2" spans="1:13" ht="15" thickBot="1" x14ac:dyDescent="0.4"/>
    <row r="3" spans="1:13" ht="190.15" customHeight="1" thickBot="1" x14ac:dyDescent="0.4">
      <c r="A3" s="78" t="s">
        <v>66</v>
      </c>
      <c r="B3" s="78" t="s">
        <v>6</v>
      </c>
      <c r="C3" s="79">
        <v>2023</v>
      </c>
      <c r="D3" s="79">
        <v>2024</v>
      </c>
      <c r="E3" s="79">
        <v>2025</v>
      </c>
      <c r="F3" s="79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80" t="s">
        <v>67</v>
      </c>
      <c r="B4" s="80"/>
      <c r="C4" s="81"/>
      <c r="D4" s="81"/>
      <c r="E4" s="81"/>
      <c r="F4" s="151"/>
      <c r="M4" s="59"/>
    </row>
    <row r="5" spans="1:13" ht="29" x14ac:dyDescent="0.35">
      <c r="A5" s="50" t="s">
        <v>18</v>
      </c>
      <c r="B5" s="122">
        <f>SUM(C5:F5)</f>
        <v>854667</v>
      </c>
      <c r="C5" s="105">
        <v>0</v>
      </c>
      <c r="D5" s="101">
        <v>29292</v>
      </c>
      <c r="E5" s="101">
        <v>315550</v>
      </c>
      <c r="F5" s="101">
        <v>509825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29" x14ac:dyDescent="0.35">
      <c r="A6" s="52" t="s">
        <v>19</v>
      </c>
      <c r="B6" s="122">
        <f>SUM(C6:F6)</f>
        <v>196414</v>
      </c>
      <c r="C6" s="105">
        <v>0</v>
      </c>
      <c r="D6" s="101">
        <v>33414</v>
      </c>
      <c r="E6" s="101">
        <v>97000</v>
      </c>
      <c r="F6" s="152">
        <v>66000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x14ac:dyDescent="0.35">
      <c r="A7" s="50" t="s">
        <v>54</v>
      </c>
      <c r="B7" s="122">
        <f>SUM(C7:F7)</f>
        <v>189765</v>
      </c>
      <c r="C7" s="105">
        <v>0</v>
      </c>
      <c r="D7" s="101">
        <v>16165</v>
      </c>
      <c r="E7" s="101">
        <v>110360</v>
      </c>
      <c r="F7" s="101">
        <v>63240</v>
      </c>
      <c r="G7" s="62" t="s">
        <v>30</v>
      </c>
      <c r="H7" s="62" t="s">
        <v>30</v>
      </c>
      <c r="I7" s="62" t="s">
        <v>30</v>
      </c>
      <c r="J7" s="62" t="s">
        <v>30</v>
      </c>
      <c r="K7" s="62" t="s">
        <v>30</v>
      </c>
      <c r="L7" s="62" t="s">
        <v>30</v>
      </c>
      <c r="M7" s="63" t="s">
        <v>30</v>
      </c>
    </row>
    <row r="8" spans="1:13" ht="15" thickBot="1" x14ac:dyDescent="0.4">
      <c r="A8" s="108" t="s">
        <v>49</v>
      </c>
      <c r="B8" s="123">
        <f>SUM(C8:F8)</f>
        <v>424850</v>
      </c>
      <c r="C8" s="120">
        <v>0</v>
      </c>
      <c r="D8" s="121">
        <v>69230</v>
      </c>
      <c r="E8" s="121">
        <v>168650</v>
      </c>
      <c r="F8" s="152">
        <v>186970</v>
      </c>
      <c r="G8" s="62" t="s">
        <v>30</v>
      </c>
      <c r="H8" s="62" t="s">
        <v>30</v>
      </c>
      <c r="I8" s="62" t="s">
        <v>30</v>
      </c>
      <c r="J8" s="62" t="s">
        <v>30</v>
      </c>
      <c r="K8" s="62" t="s">
        <v>30</v>
      </c>
      <c r="L8" s="62" t="s">
        <v>30</v>
      </c>
      <c r="M8" s="63" t="s">
        <v>30</v>
      </c>
    </row>
    <row r="9" spans="1:13" ht="15" thickBot="1" x14ac:dyDescent="0.4">
      <c r="A9" s="84" t="s">
        <v>31</v>
      </c>
      <c r="B9" s="119">
        <f>SUM(C9:F9)</f>
        <v>1665696</v>
      </c>
      <c r="C9" s="85">
        <f>SUM(C5:C8)</f>
        <v>0</v>
      </c>
      <c r="D9" s="85">
        <f>SUM(D5:D8)</f>
        <v>148101</v>
      </c>
      <c r="E9" s="85">
        <f>SUM(E5:E8)</f>
        <v>691560</v>
      </c>
      <c r="F9" s="85">
        <f>SUM(F5:F8)</f>
        <v>826035</v>
      </c>
      <c r="G9" s="68"/>
      <c r="H9" s="69"/>
      <c r="I9" s="69"/>
      <c r="J9" s="69"/>
      <c r="K9" s="69"/>
      <c r="L9" s="69"/>
      <c r="M9" s="70"/>
    </row>
    <row r="10" spans="1:13" ht="15" thickBot="1" x14ac:dyDescent="0.4"/>
    <row r="11" spans="1:13" ht="14.5" customHeight="1" x14ac:dyDescent="0.35">
      <c r="A11" s="1" t="s">
        <v>32</v>
      </c>
      <c r="B11" s="174" t="s">
        <v>69</v>
      </c>
      <c r="C11" s="175"/>
      <c r="D11" s="175"/>
      <c r="E11" s="175"/>
      <c r="F11" s="175"/>
      <c r="G11" s="175"/>
      <c r="H11" s="176"/>
    </row>
    <row r="12" spans="1:13" ht="29" x14ac:dyDescent="0.35">
      <c r="A12" s="2" t="s">
        <v>34</v>
      </c>
      <c r="B12" s="133" t="s">
        <v>35</v>
      </c>
      <c r="C12" s="134" t="s">
        <v>36</v>
      </c>
      <c r="D12" s="134" t="s">
        <v>37</v>
      </c>
      <c r="E12" s="134" t="s">
        <v>38</v>
      </c>
      <c r="F12" s="134" t="s">
        <v>39</v>
      </c>
      <c r="G12" s="134" t="s">
        <v>40</v>
      </c>
      <c r="H12" s="135" t="s">
        <v>71</v>
      </c>
      <c r="I12" s="144"/>
    </row>
    <row r="13" spans="1:13" ht="15" thickBot="1" x14ac:dyDescent="0.4">
      <c r="A13" s="3" t="s">
        <v>41</v>
      </c>
      <c r="B13" s="136">
        <v>0</v>
      </c>
      <c r="C13" s="136">
        <v>0</v>
      </c>
      <c r="D13" s="136">
        <v>0</v>
      </c>
      <c r="E13" s="136">
        <v>30000</v>
      </c>
      <c r="F13" s="136"/>
      <c r="G13" s="136"/>
      <c r="H13" s="137">
        <v>100000</v>
      </c>
      <c r="I13" s="145"/>
    </row>
    <row r="14" spans="1:13" ht="14.5" customHeight="1" x14ac:dyDescent="0.35">
      <c r="A14" s="1" t="s">
        <v>42</v>
      </c>
      <c r="B14" s="174" t="s">
        <v>43</v>
      </c>
      <c r="C14" s="175"/>
      <c r="D14" s="175"/>
      <c r="E14" s="175"/>
      <c r="F14" s="175"/>
      <c r="G14" s="175"/>
      <c r="H14" s="176"/>
    </row>
    <row r="15" spans="1:13" ht="29" x14ac:dyDescent="0.35">
      <c r="A15" s="2" t="s">
        <v>34</v>
      </c>
      <c r="B15" s="133" t="s">
        <v>35</v>
      </c>
      <c r="C15" s="134" t="s">
        <v>36</v>
      </c>
      <c r="D15" s="134" t="s">
        <v>37</v>
      </c>
      <c r="E15" s="134" t="s">
        <v>38</v>
      </c>
      <c r="F15" s="134" t="s">
        <v>39</v>
      </c>
      <c r="G15" s="134" t="s">
        <v>40</v>
      </c>
      <c r="H15" s="135" t="s">
        <v>71</v>
      </c>
      <c r="I15" s="144"/>
    </row>
    <row r="16" spans="1:13" ht="15" thickBot="1" x14ac:dyDescent="0.4">
      <c r="A16" s="3" t="s">
        <v>41</v>
      </c>
      <c r="B16" s="136">
        <v>0</v>
      </c>
      <c r="C16" s="136">
        <v>0</v>
      </c>
      <c r="D16" s="136">
        <v>0</v>
      </c>
      <c r="E16" s="136">
        <v>3</v>
      </c>
      <c r="F16" s="136"/>
      <c r="G16" s="136"/>
      <c r="H16" s="137">
        <v>5</v>
      </c>
      <c r="I16" s="145"/>
    </row>
    <row r="17" spans="1:9" ht="29.15" customHeight="1" x14ac:dyDescent="0.35">
      <c r="A17" s="1" t="s">
        <v>42</v>
      </c>
      <c r="B17" s="174" t="s">
        <v>68</v>
      </c>
      <c r="C17" s="175"/>
      <c r="D17" s="175"/>
      <c r="E17" s="175"/>
      <c r="F17" s="175"/>
      <c r="G17" s="175"/>
      <c r="H17" s="176"/>
    </row>
    <row r="18" spans="1:9" ht="29" x14ac:dyDescent="0.35">
      <c r="A18" s="2" t="s">
        <v>34</v>
      </c>
      <c r="B18" s="133" t="s">
        <v>35</v>
      </c>
      <c r="C18" s="134" t="s">
        <v>36</v>
      </c>
      <c r="D18" s="134" t="s">
        <v>37</v>
      </c>
      <c r="E18" s="134" t="s">
        <v>38</v>
      </c>
      <c r="F18" s="134" t="s">
        <v>39</v>
      </c>
      <c r="G18" s="134" t="s">
        <v>40</v>
      </c>
      <c r="H18" s="135" t="s">
        <v>71</v>
      </c>
      <c r="I18" s="144"/>
    </row>
    <row r="19" spans="1:9" ht="15" thickBot="1" x14ac:dyDescent="0.4">
      <c r="A19" s="141" t="s">
        <v>41</v>
      </c>
      <c r="B19" s="142">
        <v>0</v>
      </c>
      <c r="C19" s="142">
        <v>1</v>
      </c>
      <c r="D19" s="142">
        <v>1</v>
      </c>
      <c r="E19" s="142"/>
      <c r="F19" s="142"/>
      <c r="G19" s="142"/>
      <c r="H19" s="143">
        <v>1</v>
      </c>
      <c r="I19" s="145"/>
    </row>
    <row r="20" spans="1:9" ht="29.15" customHeight="1" x14ac:dyDescent="0.35">
      <c r="A20" s="149" t="s">
        <v>45</v>
      </c>
      <c r="B20" s="174" t="s">
        <v>46</v>
      </c>
      <c r="C20" s="175"/>
      <c r="D20" s="175"/>
      <c r="E20" s="175"/>
      <c r="F20" s="175"/>
      <c r="G20" s="175"/>
      <c r="H20" s="176"/>
    </row>
    <row r="21" spans="1:9" ht="29" x14ac:dyDescent="0.35">
      <c r="A21" s="2" t="s">
        <v>34</v>
      </c>
      <c r="B21" s="133" t="s">
        <v>35</v>
      </c>
      <c r="C21" s="134" t="s">
        <v>36</v>
      </c>
      <c r="D21" s="134" t="s">
        <v>37</v>
      </c>
      <c r="E21" s="134" t="s">
        <v>38</v>
      </c>
      <c r="F21" s="134" t="s">
        <v>39</v>
      </c>
      <c r="G21" s="134" t="s">
        <v>40</v>
      </c>
      <c r="H21" s="135" t="s">
        <v>71</v>
      </c>
      <c r="I21" s="144"/>
    </row>
    <row r="22" spans="1:9" ht="15" thickBot="1" x14ac:dyDescent="0.4">
      <c r="A22" s="3" t="s">
        <v>41</v>
      </c>
      <c r="B22" s="136">
        <v>0</v>
      </c>
      <c r="C22" s="136">
        <v>0</v>
      </c>
      <c r="D22" s="136">
        <v>0</v>
      </c>
      <c r="E22" s="136">
        <v>70</v>
      </c>
      <c r="F22" s="136">
        <v>0</v>
      </c>
      <c r="G22" s="136">
        <v>0</v>
      </c>
      <c r="H22" s="137">
        <v>90</v>
      </c>
      <c r="I22" s="145"/>
    </row>
  </sheetData>
  <mergeCells count="4">
    <mergeCell ref="B11:H11"/>
    <mergeCell ref="B14:H14"/>
    <mergeCell ref="B17:H17"/>
    <mergeCell ref="B20:H20"/>
  </mergeCells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0068-A261-41C0-A251-D32214BB669C}">
  <sheetPr>
    <pageSetUpPr fitToPage="1"/>
  </sheetPr>
  <dimension ref="A2:M23"/>
  <sheetViews>
    <sheetView tabSelected="1" zoomScale="90" zoomScaleNormal="90" workbookViewId="0">
      <selection activeCell="F29" sqref="F29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6" width="16.632812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3" ht="15" thickBot="1" x14ac:dyDescent="0.4"/>
    <row r="3" spans="1:13" ht="190.15" customHeight="1" thickBot="1" x14ac:dyDescent="0.4">
      <c r="A3" s="45" t="s">
        <v>73</v>
      </c>
      <c r="B3" s="45" t="s">
        <v>6</v>
      </c>
      <c r="C3" s="91">
        <v>2023</v>
      </c>
      <c r="D3" s="79">
        <v>2024</v>
      </c>
      <c r="E3" s="79">
        <v>2025</v>
      </c>
      <c r="F3" s="138">
        <v>2026</v>
      </c>
      <c r="G3" s="37" t="s">
        <v>23</v>
      </c>
      <c r="H3" s="25" t="s">
        <v>24</v>
      </c>
      <c r="I3" s="38" t="s">
        <v>25</v>
      </c>
      <c r="J3" s="38" t="s">
        <v>26</v>
      </c>
      <c r="K3" s="38" t="s">
        <v>27</v>
      </c>
      <c r="L3" s="38" t="s">
        <v>28</v>
      </c>
      <c r="M3" s="39" t="s">
        <v>29</v>
      </c>
    </row>
    <row r="4" spans="1:13" x14ac:dyDescent="0.35">
      <c r="A4" s="51" t="s">
        <v>77</v>
      </c>
      <c r="B4" s="51"/>
      <c r="C4" s="92"/>
      <c r="D4" s="94"/>
      <c r="E4" s="139"/>
      <c r="F4" s="139"/>
      <c r="G4" s="72"/>
      <c r="H4" s="73"/>
      <c r="I4" s="73"/>
      <c r="J4" s="73"/>
      <c r="K4" s="73"/>
      <c r="L4" s="73"/>
      <c r="M4" s="74"/>
    </row>
    <row r="5" spans="1:13" ht="29.5" thickBot="1" x14ac:dyDescent="0.4">
      <c r="A5" s="53" t="s">
        <v>18</v>
      </c>
      <c r="B5" s="106">
        <f>SUM(C5:F5)</f>
        <v>220000</v>
      </c>
      <c r="C5" s="93">
        <v>0</v>
      </c>
      <c r="D5" s="89">
        <v>0</v>
      </c>
      <c r="E5" s="140">
        <v>110000</v>
      </c>
      <c r="F5" s="140">
        <v>110000</v>
      </c>
      <c r="G5" s="75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84" t="s">
        <v>31</v>
      </c>
      <c r="B6" s="110">
        <f>SUM(C6:F6)</f>
        <v>220000</v>
      </c>
      <c r="C6" s="85">
        <f>SUM(C5:C5)</f>
        <v>0</v>
      </c>
      <c r="D6" s="111">
        <f>SUM(D5:D5)</f>
        <v>0</v>
      </c>
      <c r="E6" s="85">
        <f>SUM(E5:E5)</f>
        <v>110000</v>
      </c>
      <c r="F6" s="85">
        <f>SUM(F5:F5)</f>
        <v>110000</v>
      </c>
      <c r="G6" s="76"/>
      <c r="H6" s="69"/>
      <c r="I6" s="69"/>
      <c r="J6" s="69"/>
      <c r="K6" s="69"/>
      <c r="L6" s="69"/>
      <c r="M6" s="70"/>
    </row>
    <row r="7" spans="1:13" ht="15" thickBot="1" x14ac:dyDescent="0.4">
      <c r="C7" s="77"/>
      <c r="D7" s="77"/>
    </row>
    <row r="8" spans="1:13" ht="14.5" customHeight="1" x14ac:dyDescent="0.35">
      <c r="A8" s="1" t="s">
        <v>32</v>
      </c>
      <c r="B8" s="174" t="s">
        <v>69</v>
      </c>
      <c r="C8" s="175"/>
      <c r="D8" s="175"/>
      <c r="E8" s="175"/>
      <c r="F8" s="175"/>
      <c r="G8" s="175"/>
      <c r="H8" s="176"/>
    </row>
    <row r="9" spans="1:13" ht="29" x14ac:dyDescent="0.35">
      <c r="A9" s="2" t="s">
        <v>34</v>
      </c>
      <c r="B9" s="133" t="s">
        <v>35</v>
      </c>
      <c r="C9" s="134" t="s">
        <v>36</v>
      </c>
      <c r="D9" s="134" t="s">
        <v>37</v>
      </c>
      <c r="E9" s="134" t="s">
        <v>38</v>
      </c>
      <c r="F9" s="134" t="s">
        <v>39</v>
      </c>
      <c r="G9" s="134" t="s">
        <v>40</v>
      </c>
      <c r="H9" s="135" t="s">
        <v>71</v>
      </c>
      <c r="I9" s="144"/>
    </row>
    <row r="10" spans="1:13" ht="15" thickBot="1" x14ac:dyDescent="0.4">
      <c r="A10" s="3" t="s">
        <v>41</v>
      </c>
      <c r="B10" s="136"/>
      <c r="C10" s="136"/>
      <c r="D10" s="136">
        <v>177000</v>
      </c>
      <c r="E10" s="136">
        <v>250000</v>
      </c>
      <c r="F10" s="136"/>
      <c r="G10" s="136"/>
      <c r="H10" s="137">
        <v>250000</v>
      </c>
      <c r="I10" s="145"/>
    </row>
    <row r="11" spans="1:13" ht="14.5" customHeight="1" x14ac:dyDescent="0.35">
      <c r="A11" s="1" t="s">
        <v>42</v>
      </c>
      <c r="B11" s="174" t="s">
        <v>43</v>
      </c>
      <c r="C11" s="175"/>
      <c r="D11" s="175"/>
      <c r="E11" s="175"/>
      <c r="F11" s="175"/>
      <c r="G11" s="175"/>
      <c r="H11" s="176"/>
    </row>
    <row r="12" spans="1:13" ht="29" x14ac:dyDescent="0.35">
      <c r="A12" s="2" t="s">
        <v>34</v>
      </c>
      <c r="B12" s="133" t="s">
        <v>35</v>
      </c>
      <c r="C12" s="134" t="s">
        <v>36</v>
      </c>
      <c r="D12" s="134" t="s">
        <v>37</v>
      </c>
      <c r="E12" s="134" t="s">
        <v>38</v>
      </c>
      <c r="F12" s="134" t="s">
        <v>39</v>
      </c>
      <c r="G12" s="134" t="s">
        <v>40</v>
      </c>
      <c r="H12" s="135" t="s">
        <v>71</v>
      </c>
      <c r="I12" s="144"/>
    </row>
    <row r="13" spans="1:13" ht="15" thickBot="1" x14ac:dyDescent="0.4">
      <c r="A13" s="3" t="s">
        <v>41</v>
      </c>
      <c r="B13" s="136">
        <v>0</v>
      </c>
      <c r="C13" s="136">
        <v>0</v>
      </c>
      <c r="D13" s="136">
        <v>5</v>
      </c>
      <c r="E13" s="136">
        <v>5</v>
      </c>
      <c r="F13" s="136"/>
      <c r="G13" s="136"/>
      <c r="H13" s="137">
        <v>5</v>
      </c>
      <c r="I13" s="145"/>
    </row>
    <row r="14" spans="1:13" ht="29.15" customHeight="1" x14ac:dyDescent="0.35">
      <c r="A14" s="1" t="s">
        <v>42</v>
      </c>
      <c r="B14" s="174" t="s">
        <v>68</v>
      </c>
      <c r="C14" s="175"/>
      <c r="D14" s="175"/>
      <c r="E14" s="175"/>
      <c r="F14" s="175"/>
      <c r="G14" s="175"/>
      <c r="H14" s="176"/>
    </row>
    <row r="15" spans="1:13" ht="29" x14ac:dyDescent="0.35">
      <c r="A15" s="2" t="s">
        <v>34</v>
      </c>
      <c r="B15" s="133" t="s">
        <v>35</v>
      </c>
      <c r="C15" s="134" t="s">
        <v>36</v>
      </c>
      <c r="D15" s="134" t="s">
        <v>37</v>
      </c>
      <c r="E15" s="134" t="s">
        <v>38</v>
      </c>
      <c r="F15" s="134" t="s">
        <v>39</v>
      </c>
      <c r="G15" s="134" t="s">
        <v>40</v>
      </c>
      <c r="H15" s="135" t="s">
        <v>71</v>
      </c>
      <c r="I15" s="144"/>
    </row>
    <row r="16" spans="1:13" ht="15" thickBot="1" x14ac:dyDescent="0.4">
      <c r="A16" s="3" t="s">
        <v>41</v>
      </c>
      <c r="B16" s="136">
        <v>0</v>
      </c>
      <c r="C16" s="136">
        <v>0</v>
      </c>
      <c r="D16" s="136">
        <v>1</v>
      </c>
      <c r="E16" s="136">
        <v>1</v>
      </c>
      <c r="F16" s="136"/>
      <c r="G16" s="136"/>
      <c r="H16" s="137">
        <v>1</v>
      </c>
      <c r="I16" s="145"/>
    </row>
    <row r="17" spans="1:9" ht="29.15" customHeight="1" x14ac:dyDescent="0.35">
      <c r="A17" s="1" t="s">
        <v>45</v>
      </c>
      <c r="B17" s="174" t="s">
        <v>46</v>
      </c>
      <c r="C17" s="175"/>
      <c r="D17" s="175"/>
      <c r="E17" s="175"/>
      <c r="F17" s="175"/>
      <c r="G17" s="175"/>
      <c r="H17" s="176"/>
    </row>
    <row r="18" spans="1:9" ht="29" x14ac:dyDescent="0.35">
      <c r="A18" s="2" t="s">
        <v>34</v>
      </c>
      <c r="B18" s="133" t="s">
        <v>35</v>
      </c>
      <c r="C18" s="134" t="s">
        <v>36</v>
      </c>
      <c r="D18" s="134" t="s">
        <v>37</v>
      </c>
      <c r="E18" s="134" t="s">
        <v>38</v>
      </c>
      <c r="F18" s="134" t="s">
        <v>39</v>
      </c>
      <c r="G18" s="134" t="s">
        <v>40</v>
      </c>
      <c r="H18" s="135" t="s">
        <v>71</v>
      </c>
      <c r="I18" s="144"/>
    </row>
    <row r="19" spans="1:9" ht="15" thickBot="1" x14ac:dyDescent="0.4">
      <c r="A19" s="3" t="s">
        <v>41</v>
      </c>
      <c r="B19" s="136"/>
      <c r="C19" s="136"/>
      <c r="D19" s="136">
        <v>70</v>
      </c>
      <c r="E19" s="136">
        <v>80</v>
      </c>
      <c r="F19" s="136"/>
      <c r="G19" s="136"/>
      <c r="H19" s="137">
        <v>90</v>
      </c>
      <c r="I19" s="145"/>
    </row>
    <row r="21" spans="1:9" x14ac:dyDescent="0.35">
      <c r="A21" s="130"/>
      <c r="B21" s="130"/>
    </row>
    <row r="22" spans="1:9" x14ac:dyDescent="0.35">
      <c r="A22" s="130"/>
      <c r="B22" s="130"/>
    </row>
    <row r="23" spans="1:9" ht="14.65" customHeight="1" x14ac:dyDescent="0.35">
      <c r="A23" s="71"/>
      <c r="B23" s="71"/>
    </row>
  </sheetData>
  <mergeCells count="4">
    <mergeCell ref="B8:H8"/>
    <mergeCell ref="B11:H11"/>
    <mergeCell ref="B14:H14"/>
    <mergeCell ref="B17:H17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29A6-35E3-4789-B402-A4113B9A45FB}">
  <sheetPr>
    <pageSetUpPr fitToPage="1"/>
  </sheetPr>
  <dimension ref="A2:M23"/>
  <sheetViews>
    <sheetView zoomScale="90" zoomScaleNormal="90" workbookViewId="0">
      <selection activeCell="J17" sqref="J17"/>
    </sheetView>
  </sheetViews>
  <sheetFormatPr defaultColWidth="8.7265625" defaultRowHeight="14.5" x14ac:dyDescent="0.35"/>
  <cols>
    <col min="1" max="1" width="52.26953125" style="12" customWidth="1"/>
    <col min="2" max="2" width="14.26953125" style="12" customWidth="1"/>
    <col min="3" max="3" width="12.7265625" style="12" customWidth="1"/>
    <col min="4" max="5" width="14.26953125" style="12" customWidth="1"/>
    <col min="6" max="6" width="14.45312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3" ht="15" thickBot="1" x14ac:dyDescent="0.4"/>
    <row r="3" spans="1:13" ht="190.15" customHeight="1" thickBot="1" x14ac:dyDescent="0.4">
      <c r="A3" s="45" t="s">
        <v>74</v>
      </c>
      <c r="B3" s="45" t="s">
        <v>6</v>
      </c>
      <c r="C3" s="91">
        <v>2023</v>
      </c>
      <c r="D3" s="79">
        <v>2024</v>
      </c>
      <c r="E3" s="138">
        <v>2025</v>
      </c>
      <c r="F3" s="79">
        <v>2026</v>
      </c>
      <c r="G3" s="37" t="s">
        <v>23</v>
      </c>
      <c r="H3" s="25" t="s">
        <v>24</v>
      </c>
      <c r="I3" s="38" t="s">
        <v>25</v>
      </c>
      <c r="J3" s="38" t="s">
        <v>26</v>
      </c>
      <c r="K3" s="38" t="s">
        <v>27</v>
      </c>
      <c r="L3" s="38" t="s">
        <v>28</v>
      </c>
      <c r="M3" s="39" t="s">
        <v>29</v>
      </c>
    </row>
    <row r="4" spans="1:13" x14ac:dyDescent="0.35">
      <c r="A4" s="51" t="s">
        <v>75</v>
      </c>
      <c r="B4" s="159"/>
      <c r="C4" s="160"/>
      <c r="D4" s="158"/>
      <c r="E4" s="81"/>
      <c r="F4" s="81"/>
      <c r="G4" s="73"/>
      <c r="H4" s="73"/>
      <c r="I4" s="73"/>
      <c r="J4" s="73"/>
      <c r="K4" s="73"/>
      <c r="L4" s="73"/>
      <c r="M4" s="74"/>
    </row>
    <row r="5" spans="1:13" ht="29.5" thickBot="1" x14ac:dyDescent="0.4">
      <c r="A5" s="53" t="s">
        <v>18</v>
      </c>
      <c r="B5" s="115">
        <f>SUM(C5:F5)</f>
        <v>3674405.92</v>
      </c>
      <c r="C5" s="161">
        <v>0</v>
      </c>
      <c r="D5" s="162">
        <v>495197.47</v>
      </c>
      <c r="E5" s="161">
        <v>1562208.45</v>
      </c>
      <c r="F5" s="161">
        <v>1617000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84" t="s">
        <v>31</v>
      </c>
      <c r="B6" s="163">
        <f>SUM(C6:F6)</f>
        <v>3674405.92</v>
      </c>
      <c r="C6" s="85">
        <f>SUM(C5:C5)</f>
        <v>0</v>
      </c>
      <c r="D6" s="111">
        <f>SUM(D5:D5)</f>
        <v>495197.47</v>
      </c>
      <c r="E6" s="85">
        <f>SUM(E5:E5)</f>
        <v>1562208.45</v>
      </c>
      <c r="F6" s="85">
        <f>SUM(F5:F5)</f>
        <v>1617000</v>
      </c>
      <c r="G6" s="68"/>
      <c r="H6" s="69"/>
      <c r="I6" s="69"/>
      <c r="J6" s="69"/>
      <c r="K6" s="69"/>
      <c r="L6" s="69"/>
      <c r="M6" s="70"/>
    </row>
    <row r="7" spans="1:13" ht="15" thickBot="1" x14ac:dyDescent="0.4">
      <c r="C7" s="77"/>
      <c r="D7" s="77"/>
    </row>
    <row r="8" spans="1:13" ht="14.5" customHeight="1" x14ac:dyDescent="0.35">
      <c r="A8" s="1" t="s">
        <v>32</v>
      </c>
      <c r="B8" s="174" t="s">
        <v>69</v>
      </c>
      <c r="C8" s="175"/>
      <c r="D8" s="175"/>
      <c r="E8" s="175"/>
      <c r="F8" s="175"/>
      <c r="G8" s="175"/>
      <c r="H8" s="176"/>
    </row>
    <row r="9" spans="1:13" ht="29" x14ac:dyDescent="0.35">
      <c r="A9" s="2" t="s">
        <v>34</v>
      </c>
      <c r="B9" s="133" t="s">
        <v>35</v>
      </c>
      <c r="C9" s="134" t="s">
        <v>36</v>
      </c>
      <c r="D9" s="134" t="s">
        <v>37</v>
      </c>
      <c r="E9" s="134" t="s">
        <v>38</v>
      </c>
      <c r="F9" s="134" t="s">
        <v>39</v>
      </c>
      <c r="G9" s="134" t="s">
        <v>40</v>
      </c>
      <c r="H9" s="135" t="s">
        <v>71</v>
      </c>
      <c r="I9" s="144"/>
    </row>
    <row r="10" spans="1:13" ht="15" thickBot="1" x14ac:dyDescent="0.4">
      <c r="A10" s="3" t="s">
        <v>41</v>
      </c>
      <c r="B10" s="136">
        <v>0</v>
      </c>
      <c r="C10" s="136">
        <v>0</v>
      </c>
      <c r="D10" s="136">
        <v>0</v>
      </c>
      <c r="E10" s="136">
        <v>0</v>
      </c>
      <c r="F10" s="136">
        <v>0</v>
      </c>
      <c r="G10" s="136">
        <v>0</v>
      </c>
      <c r="H10" s="137">
        <v>35000</v>
      </c>
      <c r="I10" s="145"/>
    </row>
    <row r="11" spans="1:13" ht="14.5" customHeight="1" x14ac:dyDescent="0.35">
      <c r="A11" s="1" t="s">
        <v>42</v>
      </c>
      <c r="B11" s="174" t="s">
        <v>43</v>
      </c>
      <c r="C11" s="175"/>
      <c r="D11" s="175"/>
      <c r="E11" s="175"/>
      <c r="F11" s="175"/>
      <c r="G11" s="175"/>
      <c r="H11" s="176"/>
    </row>
    <row r="12" spans="1:13" ht="29" x14ac:dyDescent="0.35">
      <c r="A12" s="2" t="s">
        <v>34</v>
      </c>
      <c r="B12" s="133" t="s">
        <v>35</v>
      </c>
      <c r="C12" s="134" t="s">
        <v>36</v>
      </c>
      <c r="D12" s="134" t="s">
        <v>37</v>
      </c>
      <c r="E12" s="134" t="s">
        <v>38</v>
      </c>
      <c r="F12" s="134" t="s">
        <v>39</v>
      </c>
      <c r="G12" s="134" t="s">
        <v>40</v>
      </c>
      <c r="H12" s="135" t="s">
        <v>71</v>
      </c>
      <c r="I12" s="144"/>
    </row>
    <row r="13" spans="1:13" ht="15" thickBot="1" x14ac:dyDescent="0.4">
      <c r="A13" s="3" t="s">
        <v>41</v>
      </c>
      <c r="B13" s="136">
        <v>0</v>
      </c>
      <c r="C13" s="136">
        <v>0</v>
      </c>
      <c r="D13" s="136">
        <v>0</v>
      </c>
      <c r="E13" s="136">
        <v>0</v>
      </c>
      <c r="F13" s="136">
        <v>0</v>
      </c>
      <c r="G13" s="136">
        <v>0</v>
      </c>
      <c r="H13" s="137">
        <f>4+5</f>
        <v>9</v>
      </c>
      <c r="I13" s="145"/>
    </row>
    <row r="14" spans="1:13" ht="29.15" customHeight="1" x14ac:dyDescent="0.35">
      <c r="A14" s="1" t="s">
        <v>42</v>
      </c>
      <c r="B14" s="174" t="s">
        <v>68</v>
      </c>
      <c r="C14" s="175"/>
      <c r="D14" s="175"/>
      <c r="E14" s="175"/>
      <c r="F14" s="175"/>
      <c r="G14" s="175"/>
      <c r="H14" s="176"/>
    </row>
    <row r="15" spans="1:13" ht="29" x14ac:dyDescent="0.35">
      <c r="A15" s="2" t="s">
        <v>34</v>
      </c>
      <c r="B15" s="133" t="s">
        <v>35</v>
      </c>
      <c r="C15" s="134" t="s">
        <v>36</v>
      </c>
      <c r="D15" s="134" t="s">
        <v>37</v>
      </c>
      <c r="E15" s="134" t="s">
        <v>38</v>
      </c>
      <c r="F15" s="134" t="s">
        <v>39</v>
      </c>
      <c r="G15" s="134" t="s">
        <v>40</v>
      </c>
      <c r="H15" s="135" t="s">
        <v>71</v>
      </c>
      <c r="I15" s="144"/>
    </row>
    <row r="16" spans="1:13" ht="15" thickBot="1" x14ac:dyDescent="0.4">
      <c r="A16" s="3" t="s">
        <v>41</v>
      </c>
      <c r="B16" s="136">
        <v>0</v>
      </c>
      <c r="C16" s="136">
        <v>2</v>
      </c>
      <c r="D16" s="136">
        <v>2</v>
      </c>
      <c r="E16" s="136">
        <v>2</v>
      </c>
      <c r="F16" s="136"/>
      <c r="G16" s="136"/>
      <c r="H16" s="137">
        <v>2</v>
      </c>
      <c r="I16" s="145"/>
    </row>
    <row r="17" spans="1:9" ht="29.15" customHeight="1" x14ac:dyDescent="0.35">
      <c r="A17" s="1" t="s">
        <v>45</v>
      </c>
      <c r="B17" s="174" t="s">
        <v>46</v>
      </c>
      <c r="C17" s="175"/>
      <c r="D17" s="175"/>
      <c r="E17" s="175"/>
      <c r="F17" s="175"/>
      <c r="G17" s="175"/>
      <c r="H17" s="176"/>
    </row>
    <row r="18" spans="1:9" ht="29" x14ac:dyDescent="0.35">
      <c r="A18" s="2" t="s">
        <v>34</v>
      </c>
      <c r="B18" s="133" t="s">
        <v>35</v>
      </c>
      <c r="C18" s="134" t="s">
        <v>36</v>
      </c>
      <c r="D18" s="134" t="s">
        <v>37</v>
      </c>
      <c r="E18" s="134" t="s">
        <v>38</v>
      </c>
      <c r="F18" s="134" t="s">
        <v>39</v>
      </c>
      <c r="G18" s="134" t="s">
        <v>40</v>
      </c>
      <c r="H18" s="135" t="s">
        <v>71</v>
      </c>
      <c r="I18" s="144"/>
    </row>
    <row r="19" spans="1:9" ht="15" thickBot="1" x14ac:dyDescent="0.4">
      <c r="A19" s="3" t="s">
        <v>41</v>
      </c>
      <c r="B19" s="136">
        <v>66</v>
      </c>
      <c r="C19" s="136">
        <v>69</v>
      </c>
      <c r="D19" s="136">
        <v>70</v>
      </c>
      <c r="E19" s="136">
        <v>70</v>
      </c>
      <c r="F19" s="136">
        <v>70</v>
      </c>
      <c r="G19" s="136">
        <v>80</v>
      </c>
      <c r="H19" s="137">
        <v>90</v>
      </c>
      <c r="I19" s="145"/>
    </row>
    <row r="21" spans="1:9" x14ac:dyDescent="0.35">
      <c r="A21" s="130"/>
      <c r="B21" s="130"/>
    </row>
    <row r="22" spans="1:9" x14ac:dyDescent="0.35">
      <c r="A22" s="130"/>
      <c r="B22" s="130"/>
    </row>
    <row r="23" spans="1:9" ht="14.65" customHeight="1" x14ac:dyDescent="0.35">
      <c r="A23" s="71"/>
      <c r="B23" s="71"/>
    </row>
  </sheetData>
  <mergeCells count="4">
    <mergeCell ref="B8:H8"/>
    <mergeCell ref="B11:H11"/>
    <mergeCell ref="B14:H14"/>
    <mergeCell ref="B17:H17"/>
  </mergeCells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0D45-7295-42B7-9CDE-1752709DAD0B}">
  <sheetPr>
    <pageSetUpPr fitToPage="1"/>
  </sheetPr>
  <dimension ref="A2:M20"/>
  <sheetViews>
    <sheetView zoomScale="90" zoomScaleNormal="90" workbookViewId="0">
      <selection activeCell="D33" sqref="D33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6" width="1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3" ht="15" thickBot="1" x14ac:dyDescent="0.4"/>
    <row r="3" spans="1:13" ht="190.15" customHeight="1" thickBot="1" x14ac:dyDescent="0.4">
      <c r="A3" s="45" t="s">
        <v>47</v>
      </c>
      <c r="B3" s="45" t="s">
        <v>6</v>
      </c>
      <c r="C3" s="55">
        <v>2023</v>
      </c>
      <c r="D3" s="55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48</v>
      </c>
      <c r="B4" s="51"/>
      <c r="C4" s="57"/>
      <c r="D4" s="95"/>
      <c r="E4" s="99"/>
      <c r="F4" s="99"/>
      <c r="M4" s="59"/>
    </row>
    <row r="5" spans="1:13" ht="29" x14ac:dyDescent="0.35">
      <c r="A5" s="50" t="s">
        <v>18</v>
      </c>
      <c r="B5" s="107">
        <f>SUM(C5:F5)</f>
        <v>4268520</v>
      </c>
      <c r="C5" s="60">
        <v>0</v>
      </c>
      <c r="D5" s="96">
        <v>427000</v>
      </c>
      <c r="E5" s="60">
        <f>1165600+1525820</f>
        <v>2691420</v>
      </c>
      <c r="F5" s="60">
        <f>638600+511500</f>
        <v>1150100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108" t="s">
        <v>49</v>
      </c>
      <c r="B6" s="109">
        <f>SUM(C6:F6)</f>
        <v>1371594</v>
      </c>
      <c r="C6" s="90">
        <v>0</v>
      </c>
      <c r="D6" s="102">
        <v>160590</v>
      </c>
      <c r="E6" s="90">
        <f>469604+193000</f>
        <v>662604</v>
      </c>
      <c r="F6" s="90">
        <f>355400+193000</f>
        <v>548400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ht="15" thickBot="1" x14ac:dyDescent="0.4">
      <c r="A7" s="84" t="s">
        <v>31</v>
      </c>
      <c r="B7" s="110">
        <f>SUM(C7:F7)</f>
        <v>5640114</v>
      </c>
      <c r="C7" s="85">
        <f>SUM(C5:C6)</f>
        <v>0</v>
      </c>
      <c r="D7" s="103">
        <f>SUM(D5:D6)</f>
        <v>587590</v>
      </c>
      <c r="E7" s="100">
        <f>SUM(E5:E6)</f>
        <v>3354024</v>
      </c>
      <c r="F7" s="100">
        <f>SUM(F5:F6)</f>
        <v>1698500</v>
      </c>
      <c r="G7" s="68"/>
      <c r="H7" s="69"/>
      <c r="I7" s="69"/>
      <c r="J7" s="69"/>
      <c r="K7" s="69"/>
      <c r="L7" s="69"/>
      <c r="M7" s="70"/>
    </row>
    <row r="8" spans="1:13" ht="15" thickBot="1" x14ac:dyDescent="0.4"/>
    <row r="9" spans="1:13" ht="14.5" customHeight="1" x14ac:dyDescent="0.35">
      <c r="A9" s="1" t="s">
        <v>32</v>
      </c>
      <c r="B9" s="174" t="s">
        <v>69</v>
      </c>
      <c r="C9" s="175"/>
      <c r="D9" s="175"/>
      <c r="E9" s="175"/>
      <c r="F9" s="175"/>
      <c r="G9" s="175"/>
      <c r="H9" s="176"/>
    </row>
    <row r="10" spans="1:13" ht="29" x14ac:dyDescent="0.35">
      <c r="A10" s="2" t="s">
        <v>34</v>
      </c>
      <c r="B10" s="133" t="s">
        <v>35</v>
      </c>
      <c r="C10" s="134" t="s">
        <v>36</v>
      </c>
      <c r="D10" s="134" t="s">
        <v>37</v>
      </c>
      <c r="E10" s="134" t="s">
        <v>38</v>
      </c>
      <c r="F10" s="134" t="s">
        <v>39</v>
      </c>
      <c r="G10" s="134" t="s">
        <v>40</v>
      </c>
      <c r="H10" s="135" t="s">
        <v>71</v>
      </c>
      <c r="I10" s="144"/>
    </row>
    <row r="11" spans="1:13" ht="15" thickBot="1" x14ac:dyDescent="0.4">
      <c r="A11" s="3" t="s">
        <v>41</v>
      </c>
      <c r="B11" s="136">
        <v>0</v>
      </c>
      <c r="C11" s="136">
        <v>0</v>
      </c>
      <c r="D11" s="136">
        <v>720250</v>
      </c>
      <c r="E11" s="136">
        <v>730300</v>
      </c>
      <c r="F11" s="136">
        <v>740350</v>
      </c>
      <c r="G11" s="136">
        <v>0</v>
      </c>
      <c r="H11" s="137">
        <f>SUM(10000+740350)</f>
        <v>750350</v>
      </c>
      <c r="I11" s="145"/>
    </row>
    <row r="12" spans="1:13" ht="14.5" customHeight="1" x14ac:dyDescent="0.35">
      <c r="A12" s="1" t="s">
        <v>42</v>
      </c>
      <c r="B12" s="174" t="s">
        <v>43</v>
      </c>
      <c r="C12" s="175"/>
      <c r="D12" s="175"/>
      <c r="E12" s="175"/>
      <c r="F12" s="175"/>
      <c r="G12" s="175"/>
      <c r="H12" s="176"/>
    </row>
    <row r="13" spans="1:13" ht="29" x14ac:dyDescent="0.35">
      <c r="A13" s="2" t="s">
        <v>34</v>
      </c>
      <c r="B13" s="133" t="s">
        <v>35</v>
      </c>
      <c r="C13" s="134" t="s">
        <v>36</v>
      </c>
      <c r="D13" s="134" t="s">
        <v>37</v>
      </c>
      <c r="E13" s="134" t="s">
        <v>38</v>
      </c>
      <c r="F13" s="134" t="s">
        <v>39</v>
      </c>
      <c r="G13" s="134" t="s">
        <v>40</v>
      </c>
      <c r="H13" s="135" t="s">
        <v>71</v>
      </c>
      <c r="I13" s="144"/>
    </row>
    <row r="14" spans="1:13" ht="15" thickBot="1" x14ac:dyDescent="0.4">
      <c r="A14" s="3" t="s">
        <v>41</v>
      </c>
      <c r="B14" s="136">
        <v>0</v>
      </c>
      <c r="C14" s="136">
        <v>0</v>
      </c>
      <c r="D14" s="136">
        <f>2+2</f>
        <v>4</v>
      </c>
      <c r="E14" s="136">
        <f>3+2</f>
        <v>5</v>
      </c>
      <c r="F14" s="136">
        <f>5+2</f>
        <v>7</v>
      </c>
      <c r="G14" s="136">
        <f>6+2</f>
        <v>8</v>
      </c>
      <c r="H14" s="137">
        <f>6+7</f>
        <v>13</v>
      </c>
      <c r="I14" s="145"/>
    </row>
    <row r="15" spans="1:13" ht="29.5" customHeight="1" x14ac:dyDescent="0.35">
      <c r="A15" s="1" t="s">
        <v>42</v>
      </c>
      <c r="B15" s="174" t="s">
        <v>68</v>
      </c>
      <c r="C15" s="175"/>
      <c r="D15" s="175"/>
      <c r="E15" s="175"/>
      <c r="F15" s="175"/>
      <c r="G15" s="175"/>
      <c r="H15" s="176"/>
    </row>
    <row r="16" spans="1:13" ht="29" x14ac:dyDescent="0.35">
      <c r="A16" s="2" t="s">
        <v>34</v>
      </c>
      <c r="B16" s="133" t="s">
        <v>35</v>
      </c>
      <c r="C16" s="134" t="s">
        <v>36</v>
      </c>
      <c r="D16" s="134" t="s">
        <v>37</v>
      </c>
      <c r="E16" s="134" t="s">
        <v>38</v>
      </c>
      <c r="F16" s="134" t="s">
        <v>39</v>
      </c>
      <c r="G16" s="134" t="s">
        <v>40</v>
      </c>
      <c r="H16" s="135" t="s">
        <v>71</v>
      </c>
      <c r="I16" s="144"/>
    </row>
    <row r="17" spans="1:9" ht="15" thickBot="1" x14ac:dyDescent="0.4">
      <c r="A17" s="3" t="s">
        <v>41</v>
      </c>
      <c r="B17" s="136">
        <v>0</v>
      </c>
      <c r="C17" s="136">
        <f>2+2</f>
        <v>4</v>
      </c>
      <c r="D17" s="136">
        <f>3+1</f>
        <v>4</v>
      </c>
      <c r="E17" s="136">
        <f>4+1</f>
        <v>5</v>
      </c>
      <c r="F17" s="136">
        <f>4+1</f>
        <v>5</v>
      </c>
      <c r="G17" s="136">
        <f>4+1</f>
        <v>5</v>
      </c>
      <c r="H17" s="137">
        <f>4+1</f>
        <v>5</v>
      </c>
      <c r="I17" s="145"/>
    </row>
    <row r="18" spans="1:9" ht="29.15" customHeight="1" x14ac:dyDescent="0.35">
      <c r="A18" s="1" t="s">
        <v>45</v>
      </c>
      <c r="B18" s="174" t="s">
        <v>46</v>
      </c>
      <c r="C18" s="175"/>
      <c r="D18" s="175"/>
      <c r="E18" s="175"/>
      <c r="F18" s="175"/>
      <c r="G18" s="175"/>
      <c r="H18" s="176"/>
    </row>
    <row r="19" spans="1:9" ht="29" x14ac:dyDescent="0.35">
      <c r="A19" s="2" t="s">
        <v>34</v>
      </c>
      <c r="B19" s="133" t="s">
        <v>35</v>
      </c>
      <c r="C19" s="134" t="s">
        <v>36</v>
      </c>
      <c r="D19" s="134" t="s">
        <v>37</v>
      </c>
      <c r="E19" s="134" t="s">
        <v>38</v>
      </c>
      <c r="F19" s="134" t="s">
        <v>39</v>
      </c>
      <c r="G19" s="134" t="s">
        <v>40</v>
      </c>
      <c r="H19" s="135" t="s">
        <v>71</v>
      </c>
      <c r="I19" s="144"/>
    </row>
    <row r="20" spans="1:9" ht="15" thickBot="1" x14ac:dyDescent="0.4">
      <c r="A20" s="3" t="s">
        <v>41</v>
      </c>
      <c r="B20" s="136">
        <v>0</v>
      </c>
      <c r="C20" s="136">
        <v>0</v>
      </c>
      <c r="D20" s="136">
        <v>0</v>
      </c>
      <c r="E20" s="136">
        <v>0</v>
      </c>
      <c r="F20" s="136">
        <v>0</v>
      </c>
      <c r="G20" s="136">
        <v>0</v>
      </c>
      <c r="H20" s="137">
        <v>90</v>
      </c>
      <c r="I20" s="145"/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F8D9-BA0D-4600-A9A9-D7C94E983490}">
  <sheetPr>
    <pageSetUpPr fitToPage="1"/>
  </sheetPr>
  <dimension ref="A2:M20"/>
  <sheetViews>
    <sheetView topLeftCell="A3" workbookViewId="0">
      <selection activeCell="F5" sqref="F5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3" ht="15" thickBot="1" x14ac:dyDescent="0.4"/>
    <row r="3" spans="1:13" ht="190.15" customHeight="1" thickBot="1" x14ac:dyDescent="0.4">
      <c r="A3" s="45" t="s">
        <v>50</v>
      </c>
      <c r="B3" s="45" t="s">
        <v>6</v>
      </c>
      <c r="C3" s="55">
        <v>2023</v>
      </c>
      <c r="D3" s="55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51</v>
      </c>
      <c r="B4" s="51"/>
      <c r="C4" s="57"/>
      <c r="D4" s="95"/>
      <c r="E4" s="99"/>
      <c r="F4" s="99"/>
      <c r="M4" s="59"/>
    </row>
    <row r="5" spans="1:13" ht="29" x14ac:dyDescent="0.35">
      <c r="A5" s="50" t="s">
        <v>18</v>
      </c>
      <c r="B5" s="107">
        <f>SUM(C5:F5)</f>
        <v>6892336</v>
      </c>
      <c r="C5" s="101">
        <v>88500</v>
      </c>
      <c r="D5" s="101">
        <v>790964</v>
      </c>
      <c r="E5" s="101">
        <v>2912742</v>
      </c>
      <c r="F5" s="101">
        <v>3100130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53" t="s">
        <v>49</v>
      </c>
      <c r="B6" s="106">
        <f>SUM(C6:F6)</f>
        <v>5968845</v>
      </c>
      <c r="C6" s="64"/>
      <c r="D6" s="97">
        <v>2509052</v>
      </c>
      <c r="E6" s="60">
        <v>370000</v>
      </c>
      <c r="F6" s="60">
        <v>3089793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ht="15" thickBot="1" x14ac:dyDescent="0.4">
      <c r="A7" s="54" t="s">
        <v>31</v>
      </c>
      <c r="B7" s="112">
        <f>SUM(C7:F7)</f>
        <v>12861181</v>
      </c>
      <c r="C7" s="66">
        <f>SUM(C5:C6)</f>
        <v>88500</v>
      </c>
      <c r="D7" s="98">
        <f>SUM(D5:D6)</f>
        <v>3300016</v>
      </c>
      <c r="E7" s="100">
        <f>SUM(E5:E6)</f>
        <v>3282742</v>
      </c>
      <c r="F7" s="100">
        <f>SUM(F5:F6)</f>
        <v>6189923</v>
      </c>
      <c r="G7" s="68"/>
      <c r="H7" s="69"/>
      <c r="I7" s="69"/>
      <c r="J7" s="69"/>
      <c r="K7" s="69"/>
      <c r="L7" s="69"/>
      <c r="M7" s="70"/>
    </row>
    <row r="8" spans="1:13" ht="15" thickBot="1" x14ac:dyDescent="0.4"/>
    <row r="9" spans="1:13" ht="14.5" customHeight="1" x14ac:dyDescent="0.35">
      <c r="A9" s="1" t="s">
        <v>32</v>
      </c>
      <c r="B9" s="174" t="s">
        <v>33</v>
      </c>
      <c r="C9" s="175"/>
      <c r="D9" s="175"/>
      <c r="E9" s="175"/>
      <c r="F9" s="175"/>
      <c r="G9" s="175"/>
      <c r="H9" s="176"/>
    </row>
    <row r="10" spans="1:13" ht="29" x14ac:dyDescent="0.35">
      <c r="A10" s="2" t="s">
        <v>34</v>
      </c>
      <c r="B10" s="133" t="s">
        <v>35</v>
      </c>
      <c r="C10" s="134" t="s">
        <v>36</v>
      </c>
      <c r="D10" s="134" t="s">
        <v>37</v>
      </c>
      <c r="E10" s="134" t="s">
        <v>38</v>
      </c>
      <c r="F10" s="134" t="s">
        <v>39</v>
      </c>
      <c r="G10" s="134" t="s">
        <v>40</v>
      </c>
      <c r="H10" s="135" t="s">
        <v>71</v>
      </c>
      <c r="I10" s="144"/>
    </row>
    <row r="11" spans="1:13" ht="15" thickBot="1" x14ac:dyDescent="0.4">
      <c r="A11" s="3" t="s">
        <v>41</v>
      </c>
      <c r="B11" s="136">
        <v>0</v>
      </c>
      <c r="C11" s="136">
        <v>0</v>
      </c>
      <c r="D11" s="136">
        <v>530000</v>
      </c>
      <c r="E11" s="136">
        <v>1000000</v>
      </c>
      <c r="F11" s="136"/>
      <c r="G11" s="136"/>
      <c r="H11" s="137">
        <v>1000000</v>
      </c>
      <c r="I11" s="145"/>
    </row>
    <row r="12" spans="1:13" ht="14.5" customHeight="1" x14ac:dyDescent="0.35">
      <c r="A12" s="1" t="s">
        <v>42</v>
      </c>
      <c r="B12" s="174" t="s">
        <v>43</v>
      </c>
      <c r="C12" s="175"/>
      <c r="D12" s="175"/>
      <c r="E12" s="175"/>
      <c r="F12" s="175"/>
      <c r="G12" s="175"/>
      <c r="H12" s="176"/>
    </row>
    <row r="13" spans="1:13" ht="29" x14ac:dyDescent="0.35">
      <c r="A13" s="2" t="s">
        <v>34</v>
      </c>
      <c r="B13" s="133" t="s">
        <v>35</v>
      </c>
      <c r="C13" s="134" t="s">
        <v>36</v>
      </c>
      <c r="D13" s="134" t="s">
        <v>37</v>
      </c>
      <c r="E13" s="134" t="s">
        <v>38</v>
      </c>
      <c r="F13" s="134" t="s">
        <v>39</v>
      </c>
      <c r="G13" s="134" t="s">
        <v>40</v>
      </c>
      <c r="H13" s="135" t="s">
        <v>71</v>
      </c>
      <c r="I13" s="144"/>
    </row>
    <row r="14" spans="1:13" ht="15" thickBot="1" x14ac:dyDescent="0.4">
      <c r="A14" s="3" t="s">
        <v>41</v>
      </c>
      <c r="B14" s="136">
        <v>0</v>
      </c>
      <c r="C14" s="136">
        <v>0</v>
      </c>
      <c r="D14" s="136">
        <v>6</v>
      </c>
      <c r="E14" s="136">
        <v>8</v>
      </c>
      <c r="F14" s="136">
        <v>9</v>
      </c>
      <c r="G14" s="136">
        <v>9</v>
      </c>
      <c r="H14" s="137">
        <v>9</v>
      </c>
      <c r="I14" s="145"/>
    </row>
    <row r="15" spans="1:13" ht="29.15" customHeight="1" x14ac:dyDescent="0.35">
      <c r="A15" s="1" t="s">
        <v>42</v>
      </c>
      <c r="B15" s="174" t="s">
        <v>44</v>
      </c>
      <c r="C15" s="175"/>
      <c r="D15" s="175"/>
      <c r="E15" s="175"/>
      <c r="F15" s="175"/>
      <c r="G15" s="175"/>
      <c r="H15" s="176"/>
    </row>
    <row r="16" spans="1:13" ht="29" x14ac:dyDescent="0.35">
      <c r="A16" s="2" t="s">
        <v>34</v>
      </c>
      <c r="B16" s="133" t="s">
        <v>35</v>
      </c>
      <c r="C16" s="134" t="s">
        <v>36</v>
      </c>
      <c r="D16" s="134" t="s">
        <v>37</v>
      </c>
      <c r="E16" s="134" t="s">
        <v>38</v>
      </c>
      <c r="F16" s="134" t="s">
        <v>39</v>
      </c>
      <c r="G16" s="134" t="s">
        <v>40</v>
      </c>
      <c r="H16" s="135" t="s">
        <v>71</v>
      </c>
      <c r="I16" s="144"/>
    </row>
    <row r="17" spans="1:9" ht="15" thickBot="1" x14ac:dyDescent="0.4">
      <c r="A17" s="3" t="s">
        <v>41</v>
      </c>
      <c r="B17" s="136">
        <v>0</v>
      </c>
      <c r="C17" s="136">
        <v>5</v>
      </c>
      <c r="D17" s="136">
        <v>5</v>
      </c>
      <c r="E17" s="136">
        <v>7</v>
      </c>
      <c r="F17" s="136">
        <v>9</v>
      </c>
      <c r="G17" s="136">
        <v>9</v>
      </c>
      <c r="H17" s="137">
        <v>9</v>
      </c>
      <c r="I17" s="145"/>
    </row>
    <row r="18" spans="1:9" ht="29.15" customHeight="1" x14ac:dyDescent="0.35">
      <c r="A18" s="1" t="s">
        <v>45</v>
      </c>
      <c r="B18" s="174" t="s">
        <v>46</v>
      </c>
      <c r="C18" s="175"/>
      <c r="D18" s="175"/>
      <c r="E18" s="175"/>
      <c r="F18" s="175"/>
      <c r="G18" s="175"/>
      <c r="H18" s="176"/>
    </row>
    <row r="19" spans="1:9" ht="29" x14ac:dyDescent="0.35">
      <c r="A19" s="2" t="s">
        <v>34</v>
      </c>
      <c r="B19" s="133" t="s">
        <v>35</v>
      </c>
      <c r="C19" s="134" t="s">
        <v>36</v>
      </c>
      <c r="D19" s="134" t="s">
        <v>37</v>
      </c>
      <c r="E19" s="134" t="s">
        <v>38</v>
      </c>
      <c r="F19" s="134" t="s">
        <v>39</v>
      </c>
      <c r="G19" s="134" t="s">
        <v>40</v>
      </c>
      <c r="H19" s="135" t="s">
        <v>71</v>
      </c>
      <c r="I19" s="144"/>
    </row>
    <row r="20" spans="1:9" ht="15" thickBot="1" x14ac:dyDescent="0.4">
      <c r="A20" s="3" t="s">
        <v>41</v>
      </c>
      <c r="B20" s="147">
        <v>21</v>
      </c>
      <c r="C20" s="147">
        <v>40</v>
      </c>
      <c r="D20" s="147">
        <v>40</v>
      </c>
      <c r="E20" s="147">
        <v>60</v>
      </c>
      <c r="F20" s="147">
        <v>70</v>
      </c>
      <c r="G20" s="147">
        <v>80</v>
      </c>
      <c r="H20" s="148">
        <v>90</v>
      </c>
      <c r="I20" s="146"/>
    </row>
  </sheetData>
  <mergeCells count="4">
    <mergeCell ref="B9:H9"/>
    <mergeCell ref="B12:H12"/>
    <mergeCell ref="B15:H15"/>
    <mergeCell ref="B18:H18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15C1-5A1A-47A1-8DF9-1ABFF823FA22}">
  <sheetPr>
    <pageSetUpPr fitToPage="1"/>
  </sheetPr>
  <dimension ref="A2:M22"/>
  <sheetViews>
    <sheetView topLeftCell="A3" zoomScaleNormal="100" workbookViewId="0">
      <selection activeCell="D16" sqref="D16"/>
    </sheetView>
  </sheetViews>
  <sheetFormatPr defaultColWidth="8.7265625" defaultRowHeight="14.5" x14ac:dyDescent="0.35"/>
  <cols>
    <col min="1" max="1" width="47.4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4.453125" style="12" customWidth="1"/>
    <col min="13" max="16384" width="8.7265625" style="12"/>
  </cols>
  <sheetData>
    <row r="2" spans="1:13" ht="15" thickBot="1" x14ac:dyDescent="0.4"/>
    <row r="3" spans="1:13" ht="190.15" customHeight="1" thickBot="1" x14ac:dyDescent="0.4">
      <c r="A3" s="45" t="s">
        <v>52</v>
      </c>
      <c r="B3" s="55" t="s">
        <v>6</v>
      </c>
      <c r="C3" s="55">
        <v>2023</v>
      </c>
      <c r="D3" s="56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53</v>
      </c>
      <c r="B4" s="113"/>
      <c r="C4" s="57"/>
      <c r="D4" s="95"/>
      <c r="E4" s="99"/>
      <c r="F4" s="99"/>
      <c r="M4" s="59"/>
    </row>
    <row r="5" spans="1:13" ht="29" x14ac:dyDescent="0.35">
      <c r="A5" s="50" t="s">
        <v>18</v>
      </c>
      <c r="B5" s="114">
        <f>SUM(C5:F5)</f>
        <v>8256595</v>
      </c>
      <c r="C5" s="96">
        <v>0</v>
      </c>
      <c r="D5" s="168">
        <v>123434</v>
      </c>
      <c r="E5" s="168">
        <v>3437410</v>
      </c>
      <c r="F5" s="61">
        <v>4695751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29" x14ac:dyDescent="0.35">
      <c r="A6" s="52" t="s">
        <v>19</v>
      </c>
      <c r="B6" s="114">
        <f>SUM(C6:F6)</f>
        <v>37200</v>
      </c>
      <c r="C6" s="96">
        <v>0</v>
      </c>
      <c r="D6" s="168"/>
      <c r="E6" s="169">
        <v>37200</v>
      </c>
      <c r="F6" s="167">
        <v>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x14ac:dyDescent="0.35">
      <c r="A7" s="50" t="s">
        <v>54</v>
      </c>
      <c r="B7" s="114">
        <f>SUM(C7:F7)</f>
        <v>2273443.2000000002</v>
      </c>
      <c r="C7" s="96">
        <v>24685.199999999997</v>
      </c>
      <c r="D7" s="168">
        <v>246578</v>
      </c>
      <c r="E7" s="169">
        <v>1086030</v>
      </c>
      <c r="F7" s="167">
        <v>916150</v>
      </c>
      <c r="G7" s="62" t="s">
        <v>30</v>
      </c>
      <c r="H7" s="62" t="s">
        <v>30</v>
      </c>
      <c r="I7" s="62" t="s">
        <v>30</v>
      </c>
      <c r="J7" s="62" t="s">
        <v>30</v>
      </c>
      <c r="K7" s="62" t="s">
        <v>30</v>
      </c>
      <c r="L7" s="62" t="s">
        <v>30</v>
      </c>
      <c r="M7" s="63" t="s">
        <v>30</v>
      </c>
    </row>
    <row r="8" spans="1:13" ht="15" thickBot="1" x14ac:dyDescent="0.4">
      <c r="A8" s="108" t="s">
        <v>49</v>
      </c>
      <c r="B8" s="115">
        <f>SUM(C8:F8)</f>
        <v>93000</v>
      </c>
      <c r="C8" s="170">
        <v>0</v>
      </c>
      <c r="D8" s="172">
        <v>0</v>
      </c>
      <c r="E8" s="171">
        <v>93000</v>
      </c>
      <c r="F8" s="140">
        <v>0</v>
      </c>
      <c r="G8" s="62" t="s">
        <v>30</v>
      </c>
      <c r="H8" s="62" t="s">
        <v>30</v>
      </c>
      <c r="I8" s="62" t="s">
        <v>30</v>
      </c>
      <c r="J8" s="62" t="s">
        <v>30</v>
      </c>
      <c r="K8" s="62" t="s">
        <v>30</v>
      </c>
      <c r="L8" s="62" t="s">
        <v>30</v>
      </c>
      <c r="M8" s="63" t="s">
        <v>30</v>
      </c>
    </row>
    <row r="9" spans="1:13" ht="15" thickBot="1" x14ac:dyDescent="0.4">
      <c r="A9" s="84" t="s">
        <v>31</v>
      </c>
      <c r="B9" s="116">
        <f>SUM(C9:F9)</f>
        <v>10660238.199999999</v>
      </c>
      <c r="C9" s="85">
        <f>SUM(C5:C8)</f>
        <v>24685.199999999997</v>
      </c>
      <c r="D9" s="103">
        <f>SUM(D5:D8)</f>
        <v>370012</v>
      </c>
      <c r="E9" s="85">
        <f>SUM(E5:E8)</f>
        <v>4653640</v>
      </c>
      <c r="F9" s="85">
        <f>SUM(F5:F8)</f>
        <v>5611901</v>
      </c>
      <c r="G9" s="68"/>
      <c r="H9" s="69"/>
      <c r="I9" s="69"/>
      <c r="J9" s="69"/>
      <c r="K9" s="69"/>
      <c r="L9" s="69"/>
      <c r="M9" s="70"/>
    </row>
    <row r="10" spans="1:13" ht="15" thickBot="1" x14ac:dyDescent="0.4"/>
    <row r="11" spans="1:13" ht="14.5" customHeight="1" x14ac:dyDescent="0.35">
      <c r="A11" s="1" t="s">
        <v>32</v>
      </c>
      <c r="B11" s="174" t="s">
        <v>69</v>
      </c>
      <c r="C11" s="175"/>
      <c r="D11" s="175"/>
      <c r="E11" s="175"/>
      <c r="F11" s="175"/>
      <c r="G11" s="175"/>
      <c r="H11" s="176"/>
    </row>
    <row r="12" spans="1:13" ht="29" x14ac:dyDescent="0.35">
      <c r="A12" s="2" t="s">
        <v>34</v>
      </c>
      <c r="B12" s="133" t="s">
        <v>35</v>
      </c>
      <c r="C12" s="134" t="s">
        <v>36</v>
      </c>
      <c r="D12" s="134" t="s">
        <v>37</v>
      </c>
      <c r="E12" s="134" t="s">
        <v>38</v>
      </c>
      <c r="F12" s="134" t="s">
        <v>39</v>
      </c>
      <c r="G12" s="134" t="s">
        <v>40</v>
      </c>
      <c r="H12" s="135" t="s">
        <v>71</v>
      </c>
      <c r="I12" s="144"/>
    </row>
    <row r="13" spans="1:13" ht="15" thickBot="1" x14ac:dyDescent="0.4">
      <c r="A13" s="3" t="s">
        <v>41</v>
      </c>
      <c r="B13" s="136">
        <v>0</v>
      </c>
      <c r="C13" s="136">
        <v>0</v>
      </c>
      <c r="D13" s="136">
        <f>40000+1700000</f>
        <v>1740000</v>
      </c>
      <c r="E13" s="136">
        <f>100000+1700000</f>
        <v>1800000</v>
      </c>
      <c r="F13" s="136">
        <f>120000+1700000</f>
        <v>1820000</v>
      </c>
      <c r="G13" s="136">
        <f>200000+1700000</f>
        <v>1900000</v>
      </c>
      <c r="H13" s="137">
        <f>250000+1700000</f>
        <v>1950000</v>
      </c>
      <c r="I13" s="145"/>
    </row>
    <row r="14" spans="1:13" ht="14.5" customHeight="1" x14ac:dyDescent="0.35">
      <c r="A14" s="1" t="s">
        <v>42</v>
      </c>
      <c r="B14" s="174" t="s">
        <v>43</v>
      </c>
      <c r="C14" s="175"/>
      <c r="D14" s="175"/>
      <c r="E14" s="175"/>
      <c r="F14" s="175"/>
      <c r="G14" s="175"/>
      <c r="H14" s="176"/>
    </row>
    <row r="15" spans="1:13" ht="29" x14ac:dyDescent="0.35">
      <c r="A15" s="2" t="s">
        <v>34</v>
      </c>
      <c r="B15" s="133" t="s">
        <v>35</v>
      </c>
      <c r="C15" s="134" t="s">
        <v>36</v>
      </c>
      <c r="D15" s="134" t="s">
        <v>37</v>
      </c>
      <c r="E15" s="134" t="s">
        <v>38</v>
      </c>
      <c r="F15" s="134" t="s">
        <v>39</v>
      </c>
      <c r="G15" s="134" t="s">
        <v>40</v>
      </c>
      <c r="H15" s="135" t="s">
        <v>71</v>
      </c>
      <c r="I15" s="144"/>
    </row>
    <row r="16" spans="1:13" ht="15" thickBot="1" x14ac:dyDescent="0.4">
      <c r="A16" s="3" t="s">
        <v>41</v>
      </c>
      <c r="B16" s="136">
        <v>0</v>
      </c>
      <c r="C16" s="136">
        <v>4</v>
      </c>
      <c r="D16" s="136">
        <v>30</v>
      </c>
      <c r="E16" s="136">
        <v>52</v>
      </c>
      <c r="F16" s="136">
        <v>60</v>
      </c>
      <c r="G16" s="136">
        <v>65</v>
      </c>
      <c r="H16" s="137">
        <v>70</v>
      </c>
      <c r="I16" s="145"/>
    </row>
    <row r="17" spans="1:9" ht="29.15" customHeight="1" x14ac:dyDescent="0.35">
      <c r="A17" s="1" t="s">
        <v>42</v>
      </c>
      <c r="B17" s="174" t="s">
        <v>68</v>
      </c>
      <c r="C17" s="175"/>
      <c r="D17" s="175"/>
      <c r="E17" s="175"/>
      <c r="F17" s="175"/>
      <c r="G17" s="175"/>
      <c r="H17" s="176"/>
    </row>
    <row r="18" spans="1:9" ht="29" x14ac:dyDescent="0.35">
      <c r="A18" s="2" t="s">
        <v>34</v>
      </c>
      <c r="B18" s="133" t="s">
        <v>35</v>
      </c>
      <c r="C18" s="134" t="s">
        <v>36</v>
      </c>
      <c r="D18" s="134" t="s">
        <v>37</v>
      </c>
      <c r="E18" s="134" t="s">
        <v>38</v>
      </c>
      <c r="F18" s="134" t="s">
        <v>39</v>
      </c>
      <c r="G18" s="134" t="s">
        <v>40</v>
      </c>
      <c r="H18" s="135" t="s">
        <v>71</v>
      </c>
      <c r="I18" s="144"/>
    </row>
    <row r="19" spans="1:9" ht="15" thickBot="1" x14ac:dyDescent="0.4">
      <c r="A19" s="141" t="s">
        <v>41</v>
      </c>
      <c r="B19" s="142">
        <v>0</v>
      </c>
      <c r="C19" s="142">
        <v>2</v>
      </c>
      <c r="D19" s="142">
        <v>5</v>
      </c>
      <c r="E19" s="142">
        <v>7</v>
      </c>
      <c r="F19" s="142">
        <v>7</v>
      </c>
      <c r="G19" s="142">
        <v>7</v>
      </c>
      <c r="H19" s="143">
        <v>7</v>
      </c>
      <c r="I19" s="145"/>
    </row>
    <row r="20" spans="1:9" ht="29.15" customHeight="1" x14ac:dyDescent="0.35">
      <c r="A20" s="149" t="s">
        <v>45</v>
      </c>
      <c r="B20" s="174" t="s">
        <v>46</v>
      </c>
      <c r="C20" s="175"/>
      <c r="D20" s="175"/>
      <c r="E20" s="175"/>
      <c r="F20" s="175"/>
      <c r="G20" s="175"/>
      <c r="H20" s="176"/>
    </row>
    <row r="21" spans="1:9" ht="29" x14ac:dyDescent="0.35">
      <c r="A21" s="2" t="s">
        <v>34</v>
      </c>
      <c r="B21" s="133" t="s">
        <v>35</v>
      </c>
      <c r="C21" s="134" t="s">
        <v>36</v>
      </c>
      <c r="D21" s="134" t="s">
        <v>37</v>
      </c>
      <c r="E21" s="134" t="s">
        <v>38</v>
      </c>
      <c r="F21" s="134" t="s">
        <v>39</v>
      </c>
      <c r="G21" s="134" t="s">
        <v>40</v>
      </c>
      <c r="H21" s="135" t="s">
        <v>71</v>
      </c>
      <c r="I21" s="144"/>
    </row>
    <row r="22" spans="1:9" ht="15" thickBot="1" x14ac:dyDescent="0.4">
      <c r="A22" s="3" t="s">
        <v>41</v>
      </c>
      <c r="B22" s="147">
        <v>0</v>
      </c>
      <c r="C22" s="147">
        <v>0</v>
      </c>
      <c r="D22" s="147">
        <v>70</v>
      </c>
      <c r="E22" s="147">
        <v>80</v>
      </c>
      <c r="F22" s="147">
        <v>82</v>
      </c>
      <c r="G22" s="147">
        <v>85</v>
      </c>
      <c r="H22" s="148">
        <v>90</v>
      </c>
      <c r="I22" s="146"/>
    </row>
  </sheetData>
  <mergeCells count="4">
    <mergeCell ref="B11:H11"/>
    <mergeCell ref="B14:H14"/>
    <mergeCell ref="B17:H17"/>
    <mergeCell ref="B20:H20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ABC4-57A2-42FA-9CD6-E87C17E3498D}">
  <sheetPr>
    <pageSetUpPr fitToPage="1"/>
  </sheetPr>
  <dimension ref="A2:M21"/>
  <sheetViews>
    <sheetView workbookViewId="0">
      <selection activeCell="E28" sqref="E28"/>
    </sheetView>
  </sheetViews>
  <sheetFormatPr defaultColWidth="8.7265625" defaultRowHeight="14.5" x14ac:dyDescent="0.35"/>
  <cols>
    <col min="1" max="1" width="52.26953125" style="5" customWidth="1"/>
    <col min="2" max="5" width="14.26953125" style="5" customWidth="1"/>
    <col min="6" max="6" width="15.08984375" style="5" customWidth="1"/>
    <col min="7" max="7" width="18.26953125" style="5" customWidth="1"/>
    <col min="8" max="9" width="18.453125" style="5" customWidth="1"/>
    <col min="10" max="10" width="18.7265625" style="5" customWidth="1"/>
    <col min="11" max="11" width="18.54296875" style="5" customWidth="1"/>
    <col min="12" max="12" width="15.7265625" style="5" customWidth="1"/>
    <col min="13" max="16384" width="8.7265625" style="5"/>
  </cols>
  <sheetData>
    <row r="2" spans="1:13" ht="15" thickBot="1" x14ac:dyDescent="0.4"/>
    <row r="3" spans="1:13" ht="199.5" customHeight="1" thickBot="1" x14ac:dyDescent="0.4">
      <c r="A3" s="33" t="s">
        <v>55</v>
      </c>
      <c r="B3" s="33" t="s">
        <v>6</v>
      </c>
      <c r="C3" s="34">
        <v>2023</v>
      </c>
      <c r="D3" s="34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56</v>
      </c>
      <c r="B4" s="51"/>
      <c r="C4" s="44"/>
      <c r="D4" s="43"/>
      <c r="E4" s="99"/>
      <c r="F4" s="99"/>
      <c r="M4" s="27"/>
    </row>
    <row r="5" spans="1:13" ht="29" x14ac:dyDescent="0.35">
      <c r="A5" s="50" t="s">
        <v>18</v>
      </c>
      <c r="B5" s="107">
        <f>SUM(C5:F5)</f>
        <v>17102194</v>
      </c>
      <c r="C5" s="22">
        <v>136162</v>
      </c>
      <c r="D5" s="40">
        <v>695554</v>
      </c>
      <c r="E5" s="60">
        <v>2293653</v>
      </c>
      <c r="F5" s="60">
        <v>13976825</v>
      </c>
      <c r="G5" s="28" t="s">
        <v>30</v>
      </c>
      <c r="H5" s="28" t="s">
        <v>30</v>
      </c>
      <c r="I5" s="28" t="s">
        <v>30</v>
      </c>
      <c r="J5" s="28" t="s">
        <v>30</v>
      </c>
      <c r="K5" s="28" t="s">
        <v>30</v>
      </c>
      <c r="L5" s="28" t="s">
        <v>30</v>
      </c>
      <c r="M5" s="29" t="s">
        <v>30</v>
      </c>
    </row>
    <row r="6" spans="1:13" ht="29" x14ac:dyDescent="0.35">
      <c r="A6" s="52" t="s">
        <v>19</v>
      </c>
      <c r="B6" s="107">
        <f>SUM(C6:F6)</f>
        <v>1468215</v>
      </c>
      <c r="C6" s="22">
        <v>20873</v>
      </c>
      <c r="D6" s="40">
        <v>221612</v>
      </c>
      <c r="E6" s="104">
        <v>833748</v>
      </c>
      <c r="F6" s="104">
        <v>391982</v>
      </c>
      <c r="G6" s="28" t="s">
        <v>30</v>
      </c>
      <c r="H6" s="28" t="s">
        <v>30</v>
      </c>
      <c r="I6" s="28" t="s">
        <v>30</v>
      </c>
      <c r="J6" s="28" t="s">
        <v>30</v>
      </c>
      <c r="K6" s="28" t="s">
        <v>30</v>
      </c>
      <c r="L6" s="28" t="s">
        <v>30</v>
      </c>
      <c r="M6" s="29" t="s">
        <v>30</v>
      </c>
    </row>
    <row r="7" spans="1:13" ht="15" thickBot="1" x14ac:dyDescent="0.4">
      <c r="A7" s="53" t="s">
        <v>49</v>
      </c>
      <c r="B7" s="106">
        <f>SUM(C7:F7)</f>
        <v>231268</v>
      </c>
      <c r="C7" s="47">
        <v>47125</v>
      </c>
      <c r="D7" s="48">
        <v>62759</v>
      </c>
      <c r="E7" s="104">
        <v>60692</v>
      </c>
      <c r="F7" s="104">
        <v>60692</v>
      </c>
      <c r="G7" s="28" t="s">
        <v>30</v>
      </c>
      <c r="H7" s="28" t="s">
        <v>30</v>
      </c>
      <c r="I7" s="28" t="s">
        <v>30</v>
      </c>
      <c r="J7" s="28" t="s">
        <v>30</v>
      </c>
      <c r="K7" s="28" t="s">
        <v>30</v>
      </c>
      <c r="L7" s="28" t="s">
        <v>30</v>
      </c>
      <c r="M7" s="29" t="s">
        <v>30</v>
      </c>
    </row>
    <row r="8" spans="1:13" ht="15" thickBot="1" x14ac:dyDescent="0.4">
      <c r="A8" s="54" t="s">
        <v>31</v>
      </c>
      <c r="B8" s="112">
        <f>SUM(C8:F8)</f>
        <v>18801677</v>
      </c>
      <c r="C8" s="20">
        <f>SUM(C5:C7)</f>
        <v>204160</v>
      </c>
      <c r="D8" s="21">
        <f>SUM(D5:D7)</f>
        <v>979925</v>
      </c>
      <c r="E8" s="85">
        <f>SUM(E5:E7)</f>
        <v>3188093</v>
      </c>
      <c r="F8" s="85">
        <f>SUM(F5:F7)</f>
        <v>14429499</v>
      </c>
      <c r="G8" s="30"/>
      <c r="H8" s="31"/>
      <c r="I8" s="31"/>
      <c r="J8" s="31"/>
      <c r="K8" s="31"/>
      <c r="L8" s="31"/>
      <c r="M8" s="32"/>
    </row>
    <row r="9" spans="1:13" ht="15" thickBot="1" x14ac:dyDescent="0.4"/>
    <row r="10" spans="1:13" ht="14.5" customHeight="1" x14ac:dyDescent="0.35">
      <c r="A10" s="1" t="s">
        <v>32</v>
      </c>
      <c r="B10" s="174" t="s">
        <v>69</v>
      </c>
      <c r="C10" s="175"/>
      <c r="D10" s="175"/>
      <c r="E10" s="175"/>
      <c r="F10" s="175"/>
      <c r="G10" s="175"/>
      <c r="H10" s="176"/>
      <c r="I10" s="12"/>
    </row>
    <row r="11" spans="1:13" ht="29" x14ac:dyDescent="0.35">
      <c r="A11" s="2" t="s">
        <v>34</v>
      </c>
      <c r="B11" s="133" t="s">
        <v>35</v>
      </c>
      <c r="C11" s="134" t="s">
        <v>36</v>
      </c>
      <c r="D11" s="134" t="s">
        <v>37</v>
      </c>
      <c r="E11" s="134" t="s">
        <v>38</v>
      </c>
      <c r="F11" s="134" t="s">
        <v>39</v>
      </c>
      <c r="G11" s="134" t="s">
        <v>40</v>
      </c>
      <c r="H11" s="135" t="s">
        <v>71</v>
      </c>
      <c r="I11" s="144"/>
    </row>
    <row r="12" spans="1:13" ht="15" thickBot="1" x14ac:dyDescent="0.4">
      <c r="A12" s="3" t="s">
        <v>41</v>
      </c>
      <c r="B12" s="136">
        <v>0</v>
      </c>
      <c r="C12" s="136">
        <v>0</v>
      </c>
      <c r="D12" s="136">
        <v>1500</v>
      </c>
      <c r="E12" s="136">
        <v>1500</v>
      </c>
      <c r="F12" s="136">
        <v>116000</v>
      </c>
      <c r="G12" s="136">
        <v>201000</v>
      </c>
      <c r="H12" s="137">
        <v>520500</v>
      </c>
      <c r="I12" s="145"/>
    </row>
    <row r="13" spans="1:13" ht="14.5" customHeight="1" x14ac:dyDescent="0.35">
      <c r="A13" s="1" t="s">
        <v>42</v>
      </c>
      <c r="B13" s="174" t="s">
        <v>43</v>
      </c>
      <c r="C13" s="175"/>
      <c r="D13" s="175"/>
      <c r="E13" s="175"/>
      <c r="F13" s="175"/>
      <c r="G13" s="175"/>
      <c r="H13" s="176"/>
      <c r="I13" s="12"/>
    </row>
    <row r="14" spans="1:13" ht="29" x14ac:dyDescent="0.35">
      <c r="A14" s="2" t="s">
        <v>34</v>
      </c>
      <c r="B14" s="133" t="s">
        <v>35</v>
      </c>
      <c r="C14" s="134" t="s">
        <v>36</v>
      </c>
      <c r="D14" s="134" t="s">
        <v>37</v>
      </c>
      <c r="E14" s="134" t="s">
        <v>38</v>
      </c>
      <c r="F14" s="134" t="s">
        <v>39</v>
      </c>
      <c r="G14" s="134" t="s">
        <v>40</v>
      </c>
      <c r="H14" s="135" t="s">
        <v>71</v>
      </c>
      <c r="I14" s="144"/>
    </row>
    <row r="15" spans="1:13" ht="15" thickBot="1" x14ac:dyDescent="0.4">
      <c r="A15" s="3" t="s">
        <v>41</v>
      </c>
      <c r="B15" s="136">
        <v>0</v>
      </c>
      <c r="C15" s="136">
        <v>0</v>
      </c>
      <c r="D15" s="136"/>
      <c r="E15" s="136">
        <v>2</v>
      </c>
      <c r="F15" s="136">
        <v>5</v>
      </c>
      <c r="G15" s="136">
        <v>8</v>
      </c>
      <c r="H15" s="137">
        <v>12</v>
      </c>
      <c r="I15" s="145"/>
    </row>
    <row r="16" spans="1:13" ht="29.15" customHeight="1" x14ac:dyDescent="0.35">
      <c r="A16" s="1" t="s">
        <v>42</v>
      </c>
      <c r="B16" s="174" t="s">
        <v>68</v>
      </c>
      <c r="C16" s="175"/>
      <c r="D16" s="175"/>
      <c r="E16" s="175"/>
      <c r="F16" s="175"/>
      <c r="G16" s="175"/>
      <c r="H16" s="176"/>
      <c r="I16" s="12"/>
    </row>
    <row r="17" spans="1:9" ht="29" x14ac:dyDescent="0.35">
      <c r="A17" s="2" t="s">
        <v>34</v>
      </c>
      <c r="B17" s="133" t="s">
        <v>35</v>
      </c>
      <c r="C17" s="134" t="s">
        <v>36</v>
      </c>
      <c r="D17" s="134" t="s">
        <v>37</v>
      </c>
      <c r="E17" s="134" t="s">
        <v>38</v>
      </c>
      <c r="F17" s="134" t="s">
        <v>39</v>
      </c>
      <c r="G17" s="134" t="s">
        <v>40</v>
      </c>
      <c r="H17" s="135" t="s">
        <v>71</v>
      </c>
      <c r="I17" s="144"/>
    </row>
    <row r="18" spans="1:9" ht="15" thickBot="1" x14ac:dyDescent="0.4">
      <c r="A18" s="141" t="s">
        <v>41</v>
      </c>
      <c r="B18" s="142">
        <v>0</v>
      </c>
      <c r="C18" s="142">
        <v>5</v>
      </c>
      <c r="D18" s="142">
        <v>6</v>
      </c>
      <c r="E18" s="142">
        <v>6</v>
      </c>
      <c r="F18" s="142"/>
      <c r="G18" s="142"/>
      <c r="H18" s="143">
        <v>6</v>
      </c>
      <c r="I18" s="145"/>
    </row>
    <row r="19" spans="1:9" ht="29.15" customHeight="1" x14ac:dyDescent="0.35">
      <c r="A19" s="149" t="s">
        <v>45</v>
      </c>
      <c r="B19" s="174" t="s">
        <v>46</v>
      </c>
      <c r="C19" s="175"/>
      <c r="D19" s="175"/>
      <c r="E19" s="175"/>
      <c r="F19" s="175"/>
      <c r="G19" s="175"/>
      <c r="H19" s="176"/>
      <c r="I19" s="12"/>
    </row>
    <row r="20" spans="1:9" ht="29" x14ac:dyDescent="0.35">
      <c r="A20" s="2" t="s">
        <v>34</v>
      </c>
      <c r="B20" s="133" t="s">
        <v>35</v>
      </c>
      <c r="C20" s="134" t="s">
        <v>36</v>
      </c>
      <c r="D20" s="134" t="s">
        <v>37</v>
      </c>
      <c r="E20" s="134" t="s">
        <v>38</v>
      </c>
      <c r="F20" s="134" t="s">
        <v>39</v>
      </c>
      <c r="G20" s="134" t="s">
        <v>40</v>
      </c>
      <c r="H20" s="135" t="s">
        <v>71</v>
      </c>
      <c r="I20" s="144"/>
    </row>
    <row r="21" spans="1:9" ht="15" thickBot="1" x14ac:dyDescent="0.4">
      <c r="A21" s="3" t="s">
        <v>41</v>
      </c>
      <c r="B21" s="147">
        <v>66</v>
      </c>
      <c r="C21" s="147">
        <v>68</v>
      </c>
      <c r="D21" s="147">
        <v>0</v>
      </c>
      <c r="E21" s="147">
        <v>0</v>
      </c>
      <c r="F21" s="147">
        <v>75</v>
      </c>
      <c r="G21" s="147">
        <v>80</v>
      </c>
      <c r="H21" s="148">
        <v>85</v>
      </c>
      <c r="I21" s="146"/>
    </row>
  </sheetData>
  <mergeCells count="4">
    <mergeCell ref="B10:H10"/>
    <mergeCell ref="B13:H13"/>
    <mergeCell ref="B16:H16"/>
    <mergeCell ref="B19:H19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A850-F237-4F79-89F7-1E502806F4C2}">
  <sheetPr>
    <pageSetUpPr fitToPage="1"/>
  </sheetPr>
  <dimension ref="A2:M20"/>
  <sheetViews>
    <sheetView topLeftCell="A3" workbookViewId="0">
      <selection activeCell="H14" sqref="H14"/>
    </sheetView>
  </sheetViews>
  <sheetFormatPr defaultColWidth="8.7265625" defaultRowHeight="14.5" x14ac:dyDescent="0.35"/>
  <cols>
    <col min="1" max="1" width="52.26953125" style="5" customWidth="1"/>
    <col min="2" max="5" width="14.26953125" style="5" customWidth="1"/>
    <col min="6" max="6" width="14.7265625" style="5" customWidth="1"/>
    <col min="7" max="7" width="18.26953125" style="5" customWidth="1"/>
    <col min="8" max="9" width="18.453125" style="5" customWidth="1"/>
    <col min="10" max="10" width="18.7265625" style="5" customWidth="1"/>
    <col min="11" max="11" width="18.54296875" style="5" customWidth="1"/>
    <col min="12" max="12" width="15.26953125" style="5" customWidth="1"/>
    <col min="13" max="16384" width="8.7265625" style="5"/>
  </cols>
  <sheetData>
    <row r="2" spans="1:13" ht="15" thickBot="1" x14ac:dyDescent="0.4"/>
    <row r="3" spans="1:13" ht="198" customHeight="1" thickBot="1" x14ac:dyDescent="0.4">
      <c r="A3" s="45" t="s">
        <v>57</v>
      </c>
      <c r="B3" s="45" t="s">
        <v>6</v>
      </c>
      <c r="C3" s="34">
        <v>2023</v>
      </c>
      <c r="D3" s="36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35" t="s">
        <v>58</v>
      </c>
      <c r="B4" s="35"/>
      <c r="C4" s="42"/>
      <c r="D4" s="41"/>
      <c r="E4" s="41"/>
      <c r="F4" s="41"/>
      <c r="M4" s="27"/>
    </row>
    <row r="5" spans="1:13" ht="29" x14ac:dyDescent="0.35">
      <c r="A5" s="50" t="s">
        <v>18</v>
      </c>
      <c r="B5" s="107">
        <f>SUM(C5:F5)</f>
        <v>2898744</v>
      </c>
      <c r="C5" s="22">
        <v>0</v>
      </c>
      <c r="D5" s="104">
        <v>84190</v>
      </c>
      <c r="E5" s="104">
        <v>1737172</v>
      </c>
      <c r="F5" s="104">
        <v>1077382</v>
      </c>
      <c r="G5" s="28" t="s">
        <v>30</v>
      </c>
      <c r="H5" s="28" t="s">
        <v>30</v>
      </c>
      <c r="I5" s="28" t="s">
        <v>30</v>
      </c>
      <c r="J5" s="28" t="s">
        <v>30</v>
      </c>
      <c r="K5" s="28" t="s">
        <v>30</v>
      </c>
      <c r="L5" s="28" t="s">
        <v>30</v>
      </c>
      <c r="M5" s="29" t="s">
        <v>30</v>
      </c>
    </row>
    <row r="6" spans="1:13" ht="15" thickBot="1" x14ac:dyDescent="0.4">
      <c r="A6" s="23" t="s">
        <v>54</v>
      </c>
      <c r="B6" s="117">
        <f>SUM(C6:F6)</f>
        <v>691623</v>
      </c>
      <c r="C6" s="47">
        <v>0</v>
      </c>
      <c r="D6" s="104">
        <v>120635</v>
      </c>
      <c r="E6" s="104">
        <v>335094</v>
      </c>
      <c r="F6" s="104">
        <v>235894</v>
      </c>
      <c r="G6" s="28" t="s">
        <v>30</v>
      </c>
      <c r="H6" s="28" t="s">
        <v>30</v>
      </c>
      <c r="I6" s="28" t="s">
        <v>30</v>
      </c>
      <c r="J6" s="28" t="s">
        <v>30</v>
      </c>
      <c r="K6" s="28" t="s">
        <v>30</v>
      </c>
      <c r="L6" s="28" t="s">
        <v>30</v>
      </c>
      <c r="M6" s="29" t="s">
        <v>30</v>
      </c>
    </row>
    <row r="7" spans="1:13" ht="15" thickBot="1" x14ac:dyDescent="0.4">
      <c r="A7" s="19" t="s">
        <v>31</v>
      </c>
      <c r="B7" s="118">
        <f>SUM(C7:F7)</f>
        <v>3590367</v>
      </c>
      <c r="C7" s="20">
        <f>SUM(C5:C6)</f>
        <v>0</v>
      </c>
      <c r="D7" s="85">
        <f>SUM(D5:D6)</f>
        <v>204825</v>
      </c>
      <c r="E7" s="85">
        <f>SUM(E5:E6)</f>
        <v>2072266</v>
      </c>
      <c r="F7" s="85">
        <f>SUM(F5:F6)</f>
        <v>1313276</v>
      </c>
      <c r="G7" s="30"/>
      <c r="H7" s="31"/>
      <c r="I7" s="31"/>
      <c r="J7" s="31"/>
      <c r="K7" s="31"/>
      <c r="L7" s="31"/>
      <c r="M7" s="32"/>
    </row>
    <row r="8" spans="1:13" ht="15" thickBot="1" x14ac:dyDescent="0.4"/>
    <row r="9" spans="1:13" ht="14.5" customHeight="1" x14ac:dyDescent="0.35">
      <c r="A9" s="1" t="s">
        <v>32</v>
      </c>
      <c r="B9" s="174" t="s">
        <v>69</v>
      </c>
      <c r="C9" s="175"/>
      <c r="D9" s="175"/>
      <c r="E9" s="175"/>
      <c r="F9" s="175"/>
      <c r="G9" s="175"/>
      <c r="H9" s="176"/>
      <c r="I9" s="12"/>
    </row>
    <row r="10" spans="1:13" ht="29" x14ac:dyDescent="0.35">
      <c r="A10" s="2" t="s">
        <v>34</v>
      </c>
      <c r="B10" s="133" t="s">
        <v>35</v>
      </c>
      <c r="C10" s="134" t="s">
        <v>36</v>
      </c>
      <c r="D10" s="134" t="s">
        <v>37</v>
      </c>
      <c r="E10" s="134" t="s">
        <v>38</v>
      </c>
      <c r="F10" s="134" t="s">
        <v>39</v>
      </c>
      <c r="G10" s="134" t="s">
        <v>40</v>
      </c>
      <c r="H10" s="135" t="s">
        <v>71</v>
      </c>
      <c r="I10" s="144"/>
    </row>
    <row r="11" spans="1:13" ht="15" thickBot="1" x14ac:dyDescent="0.4">
      <c r="A11" s="3" t="s">
        <v>41</v>
      </c>
      <c r="B11" s="136">
        <v>0</v>
      </c>
      <c r="C11" s="136">
        <v>0</v>
      </c>
      <c r="D11" s="136">
        <v>12500</v>
      </c>
      <c r="E11" s="136">
        <v>50000</v>
      </c>
      <c r="F11" s="136">
        <v>200000</v>
      </c>
      <c r="G11" s="136">
        <v>250000</v>
      </c>
      <c r="H11" s="137">
        <v>250000</v>
      </c>
      <c r="I11" s="145"/>
    </row>
    <row r="12" spans="1:13" ht="14.5" customHeight="1" x14ac:dyDescent="0.35">
      <c r="A12" s="1" t="s">
        <v>42</v>
      </c>
      <c r="B12" s="174" t="s">
        <v>70</v>
      </c>
      <c r="C12" s="175"/>
      <c r="D12" s="175"/>
      <c r="E12" s="175"/>
      <c r="F12" s="175"/>
      <c r="G12" s="175"/>
      <c r="H12" s="176"/>
      <c r="I12" s="12"/>
    </row>
    <row r="13" spans="1:13" ht="29" x14ac:dyDescent="0.35">
      <c r="A13" s="2" t="s">
        <v>34</v>
      </c>
      <c r="B13" s="133" t="s">
        <v>35</v>
      </c>
      <c r="C13" s="134" t="s">
        <v>36</v>
      </c>
      <c r="D13" s="134" t="s">
        <v>37</v>
      </c>
      <c r="E13" s="134" t="s">
        <v>38</v>
      </c>
      <c r="F13" s="134" t="s">
        <v>39</v>
      </c>
      <c r="G13" s="134" t="s">
        <v>40</v>
      </c>
      <c r="H13" s="135" t="s">
        <v>71</v>
      </c>
      <c r="I13" s="144"/>
    </row>
    <row r="14" spans="1:13" ht="15" thickBot="1" x14ac:dyDescent="0.4">
      <c r="A14" s="3" t="s">
        <v>41</v>
      </c>
      <c r="B14" s="136">
        <v>0</v>
      </c>
      <c r="C14" s="136">
        <v>0</v>
      </c>
      <c r="D14" s="136">
        <v>2</v>
      </c>
      <c r="E14" s="136">
        <v>3</v>
      </c>
      <c r="F14" s="136">
        <v>5</v>
      </c>
      <c r="G14" s="136">
        <v>7</v>
      </c>
      <c r="H14" s="137">
        <v>10</v>
      </c>
      <c r="I14" s="145"/>
    </row>
    <row r="15" spans="1:13" ht="29.15" customHeight="1" x14ac:dyDescent="0.35">
      <c r="A15" s="1" t="s">
        <v>42</v>
      </c>
      <c r="B15" s="174" t="s">
        <v>68</v>
      </c>
      <c r="C15" s="175"/>
      <c r="D15" s="175"/>
      <c r="E15" s="175"/>
      <c r="F15" s="175"/>
      <c r="G15" s="175"/>
      <c r="H15" s="176"/>
      <c r="I15" s="12"/>
    </row>
    <row r="16" spans="1:13" ht="29" x14ac:dyDescent="0.35">
      <c r="A16" s="2" t="s">
        <v>34</v>
      </c>
      <c r="B16" s="133" t="s">
        <v>35</v>
      </c>
      <c r="C16" s="134" t="s">
        <v>36</v>
      </c>
      <c r="D16" s="134" t="s">
        <v>37</v>
      </c>
      <c r="E16" s="134" t="s">
        <v>38</v>
      </c>
      <c r="F16" s="134" t="s">
        <v>39</v>
      </c>
      <c r="G16" s="134" t="s">
        <v>40</v>
      </c>
      <c r="H16" s="135" t="s">
        <v>71</v>
      </c>
      <c r="I16" s="144"/>
    </row>
    <row r="17" spans="1:9" ht="15" thickBot="1" x14ac:dyDescent="0.4">
      <c r="A17" s="141" t="s">
        <v>41</v>
      </c>
      <c r="B17" s="142">
        <v>0</v>
      </c>
      <c r="C17" s="142">
        <v>3</v>
      </c>
      <c r="D17" s="142">
        <v>3</v>
      </c>
      <c r="E17" s="142">
        <v>4</v>
      </c>
      <c r="F17" s="142">
        <v>4</v>
      </c>
      <c r="G17" s="142">
        <v>4</v>
      </c>
      <c r="H17" s="143">
        <v>4</v>
      </c>
      <c r="I17" s="145"/>
    </row>
    <row r="18" spans="1:9" ht="29.15" customHeight="1" x14ac:dyDescent="0.35">
      <c r="A18" s="149" t="s">
        <v>45</v>
      </c>
      <c r="B18" s="174" t="s">
        <v>46</v>
      </c>
      <c r="C18" s="175"/>
      <c r="D18" s="175"/>
      <c r="E18" s="175"/>
      <c r="F18" s="175"/>
      <c r="G18" s="175"/>
      <c r="H18" s="176"/>
      <c r="I18" s="12"/>
    </row>
    <row r="19" spans="1:9" ht="29" x14ac:dyDescent="0.35">
      <c r="A19" s="2" t="s">
        <v>34</v>
      </c>
      <c r="B19" s="133" t="s">
        <v>35</v>
      </c>
      <c r="C19" s="134" t="s">
        <v>36</v>
      </c>
      <c r="D19" s="134" t="s">
        <v>37</v>
      </c>
      <c r="E19" s="134" t="s">
        <v>38</v>
      </c>
      <c r="F19" s="134" t="s">
        <v>39</v>
      </c>
      <c r="G19" s="134" t="s">
        <v>40</v>
      </c>
      <c r="H19" s="135" t="s">
        <v>71</v>
      </c>
      <c r="I19" s="144"/>
    </row>
    <row r="20" spans="1:9" ht="15" thickBot="1" x14ac:dyDescent="0.4">
      <c r="A20" s="3" t="s">
        <v>41</v>
      </c>
      <c r="B20" s="147">
        <v>47</v>
      </c>
      <c r="C20" s="147">
        <v>50</v>
      </c>
      <c r="D20" s="147">
        <v>55</v>
      </c>
      <c r="E20" s="147">
        <v>60</v>
      </c>
      <c r="F20" s="147">
        <v>65</v>
      </c>
      <c r="G20" s="147">
        <v>70</v>
      </c>
      <c r="H20" s="148">
        <v>90</v>
      </c>
      <c r="I20" s="146"/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6B2B-DB2B-472E-A671-BB9620C01541}">
  <sheetPr>
    <pageSetUpPr fitToPage="1"/>
  </sheetPr>
  <dimension ref="A2:M20"/>
  <sheetViews>
    <sheetView workbookViewId="0">
      <selection activeCell="C26" sqref="C26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6" width="14.5429687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5.1796875" style="12" customWidth="1"/>
    <col min="13" max="16384" width="8.7265625" style="12"/>
  </cols>
  <sheetData>
    <row r="2" spans="1:13" ht="15" thickBot="1" x14ac:dyDescent="0.4"/>
    <row r="3" spans="1:13" ht="190.15" customHeight="1" thickBot="1" x14ac:dyDescent="0.4">
      <c r="A3" s="45" t="s">
        <v>59</v>
      </c>
      <c r="B3" s="45" t="s">
        <v>6</v>
      </c>
      <c r="C3" s="55">
        <v>2023</v>
      </c>
      <c r="D3" s="55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60</v>
      </c>
      <c r="B4" s="51"/>
      <c r="C4" s="57"/>
      <c r="D4" s="58"/>
      <c r="E4" s="41"/>
      <c r="F4" s="41"/>
      <c r="M4" s="59"/>
    </row>
    <row r="5" spans="1:13" ht="29" x14ac:dyDescent="0.35">
      <c r="A5" s="50" t="s">
        <v>18</v>
      </c>
      <c r="B5" s="107">
        <f>SUM(C5:F5)</f>
        <v>11659934.800000001</v>
      </c>
      <c r="C5" s="60">
        <v>0</v>
      </c>
      <c r="D5" s="61">
        <v>401836</v>
      </c>
      <c r="E5" s="104">
        <v>8562833.4000000004</v>
      </c>
      <c r="F5" s="104">
        <v>2695265.4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53" t="s">
        <v>49</v>
      </c>
      <c r="B6" s="106">
        <f>SUM(C6:F6)</f>
        <v>350259</v>
      </c>
      <c r="C6" s="64">
        <v>0</v>
      </c>
      <c r="D6" s="65">
        <v>45099</v>
      </c>
      <c r="E6" s="104">
        <v>150980</v>
      </c>
      <c r="F6" s="104">
        <v>154180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ht="15" thickBot="1" x14ac:dyDescent="0.4">
      <c r="A7" s="54" t="s">
        <v>31</v>
      </c>
      <c r="B7" s="112">
        <f>SUM(C7:F7)</f>
        <v>12010193.800000001</v>
      </c>
      <c r="C7" s="66">
        <f>SUM(C5:C6)</f>
        <v>0</v>
      </c>
      <c r="D7" s="67">
        <f>SUM(D5:D6)</f>
        <v>446935</v>
      </c>
      <c r="E7" s="85">
        <f>SUM(E5:E6)</f>
        <v>8713813.4000000004</v>
      </c>
      <c r="F7" s="85">
        <f>SUM(F5:F6)</f>
        <v>2849445.4</v>
      </c>
      <c r="G7" s="68"/>
      <c r="H7" s="69"/>
      <c r="I7" s="69"/>
      <c r="J7" s="69"/>
      <c r="K7" s="69"/>
      <c r="L7" s="69"/>
      <c r="M7" s="70"/>
    </row>
    <row r="8" spans="1:13" ht="15" thickBot="1" x14ac:dyDescent="0.4"/>
    <row r="9" spans="1:13" ht="14.5" customHeight="1" x14ac:dyDescent="0.35">
      <c r="A9" s="1" t="s">
        <v>32</v>
      </c>
      <c r="B9" s="174" t="s">
        <v>69</v>
      </c>
      <c r="C9" s="175"/>
      <c r="D9" s="175"/>
      <c r="E9" s="175"/>
      <c r="F9" s="175"/>
      <c r="G9" s="175"/>
      <c r="H9" s="176"/>
    </row>
    <row r="10" spans="1:13" ht="29" x14ac:dyDescent="0.35">
      <c r="A10" s="2" t="s">
        <v>34</v>
      </c>
      <c r="B10" s="133" t="s">
        <v>35</v>
      </c>
      <c r="C10" s="134" t="s">
        <v>36</v>
      </c>
      <c r="D10" s="134" t="s">
        <v>37</v>
      </c>
      <c r="E10" s="134" t="s">
        <v>38</v>
      </c>
      <c r="F10" s="134" t="s">
        <v>39</v>
      </c>
      <c r="G10" s="134" t="s">
        <v>40</v>
      </c>
      <c r="H10" s="135" t="s">
        <v>71</v>
      </c>
      <c r="I10" s="144"/>
    </row>
    <row r="11" spans="1:13" ht="15" thickBot="1" x14ac:dyDescent="0.4">
      <c r="A11" s="3" t="s">
        <v>41</v>
      </c>
      <c r="B11" s="136">
        <v>0</v>
      </c>
      <c r="C11" s="136">
        <v>0</v>
      </c>
      <c r="D11" s="136">
        <v>24000</v>
      </c>
      <c r="E11" s="136">
        <v>1400000</v>
      </c>
      <c r="F11" s="173">
        <v>1400000</v>
      </c>
      <c r="G11" s="173">
        <v>2400000</v>
      </c>
      <c r="H11" s="137">
        <v>3000000</v>
      </c>
      <c r="I11" s="145"/>
    </row>
    <row r="12" spans="1:13" ht="14.5" customHeight="1" x14ac:dyDescent="0.35">
      <c r="A12" s="1" t="s">
        <v>42</v>
      </c>
      <c r="B12" s="174" t="s">
        <v>43</v>
      </c>
      <c r="C12" s="175"/>
      <c r="D12" s="175"/>
      <c r="E12" s="175"/>
      <c r="F12" s="175"/>
      <c r="G12" s="175"/>
      <c r="H12" s="176"/>
    </row>
    <row r="13" spans="1:13" ht="29" x14ac:dyDescent="0.35">
      <c r="A13" s="2" t="s">
        <v>34</v>
      </c>
      <c r="B13" s="133" t="s">
        <v>35</v>
      </c>
      <c r="C13" s="134" t="s">
        <v>36</v>
      </c>
      <c r="D13" s="134" t="s">
        <v>37</v>
      </c>
      <c r="E13" s="134" t="s">
        <v>38</v>
      </c>
      <c r="F13" s="134" t="s">
        <v>39</v>
      </c>
      <c r="G13" s="134" t="s">
        <v>40</v>
      </c>
      <c r="H13" s="135" t="s">
        <v>71</v>
      </c>
      <c r="I13" s="144"/>
    </row>
    <row r="14" spans="1:13" ht="15" thickBot="1" x14ac:dyDescent="0.4">
      <c r="A14" s="3" t="s">
        <v>41</v>
      </c>
      <c r="B14" s="136">
        <v>0</v>
      </c>
      <c r="C14" s="136">
        <v>0</v>
      </c>
      <c r="D14" s="136">
        <v>6</v>
      </c>
      <c r="E14" s="136">
        <v>10</v>
      </c>
      <c r="F14" s="136">
        <v>11</v>
      </c>
      <c r="G14" s="136">
        <v>14</v>
      </c>
      <c r="H14" s="137">
        <v>15</v>
      </c>
      <c r="I14" s="145"/>
    </row>
    <row r="15" spans="1:13" ht="29.15" customHeight="1" x14ac:dyDescent="0.35">
      <c r="A15" s="1" t="s">
        <v>42</v>
      </c>
      <c r="B15" s="174" t="s">
        <v>68</v>
      </c>
      <c r="C15" s="175"/>
      <c r="D15" s="175"/>
      <c r="E15" s="175"/>
      <c r="F15" s="175"/>
      <c r="G15" s="175"/>
      <c r="H15" s="176"/>
    </row>
    <row r="16" spans="1:13" ht="29" x14ac:dyDescent="0.35">
      <c r="A16" s="2" t="s">
        <v>34</v>
      </c>
      <c r="B16" s="133" t="s">
        <v>35</v>
      </c>
      <c r="C16" s="134" t="s">
        <v>36</v>
      </c>
      <c r="D16" s="134" t="s">
        <v>37</v>
      </c>
      <c r="E16" s="134" t="s">
        <v>38</v>
      </c>
      <c r="F16" s="134" t="s">
        <v>39</v>
      </c>
      <c r="G16" s="134" t="s">
        <v>40</v>
      </c>
      <c r="H16" s="135" t="s">
        <v>71</v>
      </c>
      <c r="I16" s="144"/>
    </row>
    <row r="17" spans="1:9" ht="15" thickBot="1" x14ac:dyDescent="0.4">
      <c r="A17" s="141" t="s">
        <v>41</v>
      </c>
      <c r="B17" s="142">
        <v>0</v>
      </c>
      <c r="C17" s="142">
        <v>0</v>
      </c>
      <c r="D17" s="142">
        <v>0</v>
      </c>
      <c r="E17" s="142">
        <v>4</v>
      </c>
      <c r="F17" s="142">
        <v>4</v>
      </c>
      <c r="G17" s="142">
        <v>5</v>
      </c>
      <c r="H17" s="143">
        <v>5</v>
      </c>
      <c r="I17" s="145"/>
    </row>
    <row r="18" spans="1:9" ht="29.15" customHeight="1" x14ac:dyDescent="0.35">
      <c r="A18" s="149" t="s">
        <v>45</v>
      </c>
      <c r="B18" s="174" t="s">
        <v>46</v>
      </c>
      <c r="C18" s="175"/>
      <c r="D18" s="175"/>
      <c r="E18" s="175"/>
      <c r="F18" s="175"/>
      <c r="G18" s="175"/>
      <c r="H18" s="176"/>
    </row>
    <row r="19" spans="1:9" ht="29" x14ac:dyDescent="0.35">
      <c r="A19" s="2" t="s">
        <v>34</v>
      </c>
      <c r="B19" s="133" t="s">
        <v>35</v>
      </c>
      <c r="C19" s="134" t="s">
        <v>36</v>
      </c>
      <c r="D19" s="134" t="s">
        <v>37</v>
      </c>
      <c r="E19" s="134" t="s">
        <v>38</v>
      </c>
      <c r="F19" s="134" t="s">
        <v>39</v>
      </c>
      <c r="G19" s="134" t="s">
        <v>40</v>
      </c>
      <c r="H19" s="135" t="s">
        <v>71</v>
      </c>
      <c r="I19" s="144"/>
    </row>
    <row r="20" spans="1:9" ht="15" thickBot="1" x14ac:dyDescent="0.4">
      <c r="A20" s="3" t="s">
        <v>41</v>
      </c>
      <c r="B20" s="147">
        <v>0</v>
      </c>
      <c r="C20" s="147">
        <v>72</v>
      </c>
      <c r="D20" s="147">
        <v>0</v>
      </c>
      <c r="E20" s="147">
        <v>0</v>
      </c>
      <c r="F20" s="147">
        <v>0</v>
      </c>
      <c r="G20" s="147">
        <v>0</v>
      </c>
      <c r="H20" s="148">
        <v>90</v>
      </c>
      <c r="I20" s="146"/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7EF1C1C062143BFFF71E2625A0116" ma:contentTypeVersion="21" ma:contentTypeDescription="Create a new document." ma:contentTypeScope="" ma:versionID="e63d8523aa913cb9fd66e2b79faccd4a">
  <xsd:schema xmlns:xsd="http://www.w3.org/2001/XMLSchema" xmlns:xs="http://www.w3.org/2001/XMLSchema" xmlns:p="http://schemas.microsoft.com/office/2006/metadata/properties" xmlns:ns2="b7919694-6f7e-4008-b8d9-56ebe66c43d7" xmlns:ns3="9b483750-598d-46a0-877d-052f8f804d23" targetNamespace="http://schemas.microsoft.com/office/2006/metadata/properties" ma:root="true" ma:fieldsID="97ac55c0f247301b3a04f17b5a3670cb" ns2:_="" ns3:_="">
    <xsd:import namespace="b7919694-6f7e-4008-b8d9-56ebe66c43d7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19694-6f7e-4008-b8d9-56ebe66c4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b22ef0-6631-4e3d-8660-4ec86ac9ea1c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b7919694-6f7e-4008-b8d9-56ebe66c43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A87AEC-EF97-4EAB-9BB8-222AAE0C9B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428F09-D0DF-4744-9840-9025BE433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19694-6f7e-4008-b8d9-56ebe66c43d7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65FE21-A61D-4E14-8A88-C324A63D913E}">
  <ds:schemaRefs>
    <ds:schemaRef ds:uri="b7919694-6f7e-4008-b8d9-56ebe66c43d7"/>
    <ds:schemaRef ds:uri="9b483750-598d-46a0-877d-052f8f804d23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13</vt:i4>
      </vt:variant>
      <vt:variant>
        <vt:lpstr>Nimega vahemikud</vt:lpstr>
      </vt:variant>
      <vt:variant>
        <vt:i4>12</vt:i4>
      </vt:variant>
    </vt:vector>
  </HeadingPairs>
  <TitlesOfParts>
    <vt:vector size="25" baseType="lpstr">
      <vt:lpstr>KOOND</vt:lpstr>
      <vt:lpstr>HTM</vt:lpstr>
      <vt:lpstr>JDM</vt:lpstr>
      <vt:lpstr>KLIM</vt:lpstr>
      <vt:lpstr>KUM</vt:lpstr>
      <vt:lpstr>MKM</vt:lpstr>
      <vt:lpstr>RAM</vt:lpstr>
      <vt:lpstr>REM</vt:lpstr>
      <vt:lpstr>SIM</vt:lpstr>
      <vt:lpstr>SOM</vt:lpstr>
      <vt:lpstr>VÄM</vt:lpstr>
      <vt:lpstr>Riigikantselei</vt:lpstr>
      <vt:lpstr>ELVL</vt:lpstr>
      <vt:lpstr>ELVL!Prindiala</vt:lpstr>
      <vt:lpstr>HTM!Prindiala</vt:lpstr>
      <vt:lpstr>JDM!Prindiala</vt:lpstr>
      <vt:lpstr>KOOND!Prindiala</vt:lpstr>
      <vt:lpstr>KUM!Prindiala</vt:lpstr>
      <vt:lpstr>MKM!Prindiala</vt:lpstr>
      <vt:lpstr>RAM!Prindiala</vt:lpstr>
      <vt:lpstr>REM!Prindiala</vt:lpstr>
      <vt:lpstr>Riigikantselei!Prindiala</vt:lpstr>
      <vt:lpstr>SIM!Prindiala</vt:lpstr>
      <vt:lpstr>SOM!Prindiala</vt:lpstr>
      <vt:lpstr>VÄM!Prindiala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Eerik Robert Ots</dc:creator>
  <cp:keywords/>
  <dc:description/>
  <cp:lastModifiedBy>Liilia Kristal - JUSTDIGI</cp:lastModifiedBy>
  <cp:revision>1</cp:revision>
  <cp:lastPrinted>2024-09-23T08:41:51Z</cp:lastPrinted>
  <dcterms:created xsi:type="dcterms:W3CDTF">2015-06-05T18:19:34Z</dcterms:created>
  <dcterms:modified xsi:type="dcterms:W3CDTF">2025-09-17T10:18:12Z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0x010100CFF7EF1C1C062143BFFF71E2625A0116</vt:lpwstr>
  </property>
  <property fmtid="{D5CDD505-2E9C-101B-9397-08002B2CF9AE}" pid="4" name="_dlc_DocIdItemGuid">
    <vt:lpwstr>b26fc16d-a645-491c-ad29-1a50edcb880f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2024-06-18T14:18:50Z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7bbe961a-6083-46c4-90e8-28425596676d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ediaServiceImageTags">
    <vt:lpwstr/>
  </property>
</Properties>
</file>